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dor\OneDrive\Escritorio\GTH 2024\Aysén Barómetro\Post pretest\"/>
    </mc:Choice>
  </mc:AlternateContent>
  <xr:revisionPtr revIDLastSave="0" documentId="13_ncr:1_{AE3B3EF8-E3B9-467C-925E-0084FE0BC9B3}" xr6:coauthVersionLast="47" xr6:coauthVersionMax="47" xr10:uidLastSave="{00000000-0000-0000-0000-000000000000}"/>
  <bookViews>
    <workbookView xWindow="-120" yWindow="-120" windowWidth="20730" windowHeight="11160" firstSheet="2" activeTab="4" xr2:uid="{D8E6BEC6-C889-4387-BD2C-E17E623D245E}"/>
  </bookViews>
  <sheets>
    <sheet name="+18 comuna y Conglomerado" sheetId="6" r:id="rId1"/>
    <sheet name="Resumen muestra x conglomerado" sheetId="7" r:id="rId2"/>
    <sheet name="Muestra Por Conglomerado" sheetId="8" r:id="rId3"/>
    <sheet name="Detalle Zonas Urbanas" sheetId="5" r:id="rId4"/>
    <sheet name="Zonas Rurales a Visitar" sheetId="4" r:id="rId5"/>
    <sheet name="Distribución por formato" sheetId="9" r:id="rId6"/>
    <sheet name="Sobremuestra Presencial" sheetId="10" r:id="rId7"/>
    <sheet name="Marco muestral telefonico" sheetId="11" r:id="rId8"/>
  </sheets>
  <definedNames>
    <definedName name="_xlnm._FilterDatabase" localSheetId="2" hidden="1">'Muestra Por Conglomerado'!$B$3:$J$18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9" l="1"/>
  <c r="G5" i="9"/>
  <c r="G6" i="9"/>
  <c r="G7" i="9"/>
  <c r="G8" i="9"/>
  <c r="F3" i="11"/>
  <c r="F8" i="11"/>
  <c r="F5" i="11"/>
  <c r="E4" i="10"/>
  <c r="I8" i="9"/>
  <c r="I14" i="9"/>
  <c r="I13" i="9"/>
  <c r="I12" i="9"/>
  <c r="H11" i="9"/>
  <c r="H7" i="9"/>
  <c r="G6" i="4"/>
  <c r="G5" i="4"/>
  <c r="G4" i="4"/>
  <c r="H5" i="9" s="1"/>
  <c r="K8" i="5"/>
  <c r="K9" i="5"/>
  <c r="K10" i="5"/>
  <c r="K7" i="5"/>
  <c r="I17" i="7"/>
  <c r="K17" i="7" s="1"/>
  <c r="I18" i="7"/>
  <c r="K18" i="7" s="1"/>
  <c r="H17" i="7"/>
  <c r="H18" i="7"/>
  <c r="E17" i="7"/>
  <c r="E18" i="7"/>
  <c r="G6" i="7"/>
  <c r="E7" i="7"/>
  <c r="E6" i="7"/>
  <c r="C7" i="7"/>
  <c r="G7" i="7" s="1"/>
  <c r="C6" i="7"/>
  <c r="C5" i="7"/>
  <c r="J6" i="6"/>
  <c r="H6" i="6"/>
  <c r="F6" i="6"/>
  <c r="J9" i="6"/>
  <c r="H9" i="6"/>
  <c r="F9" i="6"/>
  <c r="E13" i="11"/>
  <c r="F13" i="11" s="1"/>
  <c r="E5" i="10"/>
  <c r="F5" i="10" s="1"/>
  <c r="E6" i="10"/>
  <c r="E7" i="10"/>
  <c r="F7" i="10" s="1"/>
  <c r="E8" i="10"/>
  <c r="F8" i="10" s="1"/>
  <c r="E9" i="10"/>
  <c r="F9" i="10" s="1"/>
  <c r="E10" i="10"/>
  <c r="E11" i="10"/>
  <c r="F11" i="10" s="1"/>
  <c r="E12" i="10"/>
  <c r="F12" i="10" s="1"/>
  <c r="E13" i="10"/>
  <c r="F13" i="10" s="1"/>
  <c r="F14" i="9"/>
  <c r="F13" i="9"/>
  <c r="K15" i="5"/>
  <c r="K14" i="5"/>
  <c r="J8" i="5"/>
  <c r="J9" i="5"/>
  <c r="J10" i="5"/>
  <c r="J7" i="5"/>
  <c r="J12" i="5"/>
  <c r="J11" i="5"/>
  <c r="J15" i="5"/>
  <c r="J14" i="5"/>
  <c r="J13" i="5"/>
  <c r="J6" i="5"/>
  <c r="J5" i="5"/>
  <c r="J4" i="5"/>
  <c r="G7" i="8"/>
  <c r="E24" i="8" s="1"/>
  <c r="G8" i="8"/>
  <c r="H12" i="8" s="1"/>
  <c r="G9" i="8"/>
  <c r="E26" i="8" s="1"/>
  <c r="G10" i="8"/>
  <c r="G11" i="8"/>
  <c r="H28" i="8" s="1"/>
  <c r="G12" i="8"/>
  <c r="G13" i="8"/>
  <c r="G14" i="8"/>
  <c r="G15" i="8"/>
  <c r="E32" i="8" s="1"/>
  <c r="G6" i="8"/>
  <c r="E7" i="8"/>
  <c r="E8" i="8"/>
  <c r="E9" i="8"/>
  <c r="D26" i="8" s="1"/>
  <c r="E10" i="8"/>
  <c r="E11" i="8"/>
  <c r="F28" i="8" s="1"/>
  <c r="E12" i="8"/>
  <c r="E13" i="8"/>
  <c r="E14" i="8"/>
  <c r="F31" i="8" s="1"/>
  <c r="E15" i="8"/>
  <c r="E6" i="8"/>
  <c r="I28" i="8"/>
  <c r="G28" i="8"/>
  <c r="F26" i="8"/>
  <c r="D27" i="8"/>
  <c r="F27" i="8"/>
  <c r="D28" i="8"/>
  <c r="E31" i="8"/>
  <c r="F32" i="8"/>
  <c r="M6" i="8"/>
  <c r="N6" i="8"/>
  <c r="I5" i="6"/>
  <c r="H4" i="6"/>
  <c r="E5" i="7" s="1"/>
  <c r="F6" i="10"/>
  <c r="F10" i="10"/>
  <c r="J10" i="9"/>
  <c r="J11" i="9"/>
  <c r="J12" i="9"/>
  <c r="G15" i="9" l="1"/>
  <c r="E25" i="8"/>
  <c r="H30" i="8"/>
  <c r="H10" i="8"/>
  <c r="H13" i="8"/>
  <c r="F24" i="8"/>
  <c r="H15" i="8"/>
  <c r="H8" i="8"/>
  <c r="H14" i="8"/>
  <c r="H9" i="8"/>
  <c r="H25" i="8"/>
  <c r="H11" i="8"/>
  <c r="H7" i="8"/>
  <c r="H6" i="8"/>
  <c r="H23" i="8"/>
  <c r="H15" i="9"/>
  <c r="E15" i="9"/>
  <c r="F15" i="8"/>
  <c r="F14" i="8"/>
  <c r="F13" i="8"/>
  <c r="F12" i="8"/>
  <c r="F11" i="8"/>
  <c r="F10" i="8"/>
  <c r="F9" i="8"/>
  <c r="F8" i="8"/>
  <c r="F7" i="8"/>
  <c r="I16" i="5"/>
  <c r="N5" i="8"/>
  <c r="M5" i="8"/>
  <c r="I6" i="8" s="1"/>
  <c r="F4" i="10" s="1"/>
  <c r="F14" i="10" s="1"/>
  <c r="G16" i="8"/>
  <c r="E16" i="8"/>
  <c r="S7" i="8"/>
  <c r="R7" i="8"/>
  <c r="T6" i="8"/>
  <c r="T5" i="8"/>
  <c r="F19" i="7"/>
  <c r="C19" i="7"/>
  <c r="I16" i="7"/>
  <c r="G14" i="6"/>
  <c r="E14" i="6"/>
  <c r="F14" i="6" s="1"/>
  <c r="I7" i="6"/>
  <c r="I8" i="6"/>
  <c r="I9" i="6"/>
  <c r="I10" i="6"/>
  <c r="I11" i="6"/>
  <c r="I12" i="6"/>
  <c r="I13" i="6"/>
  <c r="I6" i="6"/>
  <c r="I4" i="6"/>
  <c r="F4" i="6"/>
  <c r="K4" i="5" l="1"/>
  <c r="E14" i="10"/>
  <c r="K5" i="5"/>
  <c r="K6" i="5"/>
  <c r="G23" i="8"/>
  <c r="D23" i="8"/>
  <c r="I23" i="8"/>
  <c r="C8" i="7"/>
  <c r="J4" i="6"/>
  <c r="I19" i="7"/>
  <c r="F23" i="8"/>
  <c r="E23" i="8"/>
  <c r="J14" i="9"/>
  <c r="J13" i="9"/>
  <c r="H14" i="6"/>
  <c r="H16" i="7"/>
  <c r="F19" i="9"/>
  <c r="J5" i="9"/>
  <c r="I5" i="9" s="1"/>
  <c r="I14" i="6"/>
  <c r="T7" i="8"/>
  <c r="N7" i="8"/>
  <c r="M7" i="8"/>
  <c r="O6" i="8"/>
  <c r="O5" i="8"/>
  <c r="D17" i="7" l="1"/>
  <c r="J18" i="7"/>
  <c r="D18" i="7"/>
  <c r="G17" i="7"/>
  <c r="G18" i="7"/>
  <c r="J17" i="7"/>
  <c r="D5" i="7"/>
  <c r="D7" i="7"/>
  <c r="D6" i="7"/>
  <c r="F25" i="8"/>
  <c r="D25" i="8"/>
  <c r="G25" i="8"/>
  <c r="I25" i="8"/>
  <c r="D30" i="8"/>
  <c r="I30" i="8"/>
  <c r="G30" i="8"/>
  <c r="F30" i="8"/>
  <c r="G5" i="7"/>
  <c r="K16" i="7" s="1"/>
  <c r="E16" i="7"/>
  <c r="J16" i="8"/>
  <c r="E8" i="7"/>
  <c r="J8" i="9"/>
  <c r="K13" i="5"/>
  <c r="K16" i="5" s="1"/>
  <c r="G9" i="9"/>
  <c r="F9" i="9" s="1"/>
  <c r="G10" i="9"/>
  <c r="F10" i="9" s="1"/>
  <c r="J7" i="9"/>
  <c r="I7" i="9" s="1"/>
  <c r="G11" i="9"/>
  <c r="F11" i="9" s="1"/>
  <c r="F7" i="9"/>
  <c r="J6" i="9"/>
  <c r="I6" i="9" s="1"/>
  <c r="G12" i="9"/>
  <c r="G14" i="9"/>
  <c r="F8" i="9"/>
  <c r="J9" i="9"/>
  <c r="I9" i="9" s="1"/>
  <c r="G13" i="9"/>
  <c r="I11" i="9"/>
  <c r="I10" i="9"/>
  <c r="J14" i="6"/>
  <c r="I16" i="8"/>
  <c r="E19" i="7"/>
  <c r="O7" i="8"/>
  <c r="J16" i="7"/>
  <c r="D16" i="7"/>
  <c r="G16" i="7"/>
  <c r="D8" i="7" l="1"/>
  <c r="H19" i="7"/>
  <c r="F6" i="7"/>
  <c r="F7" i="7"/>
  <c r="G8" i="7"/>
  <c r="G7" i="4"/>
  <c r="F5" i="7"/>
  <c r="F6" i="9"/>
  <c r="I15" i="9"/>
  <c r="G9" i="4"/>
  <c r="J15" i="9"/>
  <c r="J19" i="7"/>
  <c r="G19" i="7"/>
  <c r="D19" i="7"/>
  <c r="L7" i="7" l="1"/>
  <c r="Q7" i="7" s="1"/>
  <c r="K6" i="7"/>
  <c r="P6" i="7" s="1"/>
  <c r="K7" i="7"/>
  <c r="L6" i="7"/>
  <c r="K19" i="7"/>
  <c r="H7" i="7"/>
  <c r="H6" i="7"/>
  <c r="F8" i="7"/>
  <c r="K5" i="7"/>
  <c r="P5" i="7" s="1"/>
  <c r="L5" i="7"/>
  <c r="Q5" i="7" s="1"/>
  <c r="H5" i="7"/>
  <c r="M6" i="7" l="1"/>
  <c r="Q6" i="7"/>
  <c r="R6" i="7" s="1"/>
  <c r="M7" i="7"/>
  <c r="P7" i="7"/>
  <c r="R7" i="7" s="1"/>
  <c r="H8" i="7"/>
  <c r="M5" i="7"/>
  <c r="L8" i="7"/>
  <c r="K8" i="7"/>
  <c r="R5" i="7"/>
  <c r="Q8" i="7" l="1"/>
  <c r="M8" i="7"/>
  <c r="R8" i="7"/>
  <c r="P8" i="7"/>
  <c r="F5" i="9" l="1"/>
  <c r="F15" i="9" s="1"/>
  <c r="F20" i="9" s="1"/>
  <c r="F21" i="9" s="1"/>
</calcChain>
</file>

<file path=xl/sharedStrings.xml><?xml version="1.0" encoding="utf-8"?>
<sst xmlns="http://schemas.openxmlformats.org/spreadsheetml/2006/main" count="323" uniqueCount="108">
  <si>
    <t>Provincia</t>
  </si>
  <si>
    <t>Rural</t>
  </si>
  <si>
    <t>Total</t>
  </si>
  <si>
    <t>Comuna</t>
  </si>
  <si>
    <t>Zonas urbanas</t>
  </si>
  <si>
    <t>Mayores de 18 años en zonas urbanas de la comuna</t>
  </si>
  <si>
    <t>Población Urbana</t>
  </si>
  <si>
    <t>Población Rural</t>
  </si>
  <si>
    <t>Población Total</t>
  </si>
  <si>
    <t>N</t>
  </si>
  <si>
    <t>% urbano de región</t>
  </si>
  <si>
    <t>% rural de región</t>
  </si>
  <si>
    <t>% Región</t>
  </si>
  <si>
    <t xml:space="preserve">Total </t>
  </si>
  <si>
    <t>Distribución de Población mayor de 18 años (N)</t>
  </si>
  <si>
    <t>Urbana</t>
  </si>
  <si>
    <t>Muestra semi proporcional propuesta</t>
  </si>
  <si>
    <t>Muestra Urbana</t>
  </si>
  <si>
    <t>Muestra Rural</t>
  </si>
  <si>
    <t>Muestra Total</t>
  </si>
  <si>
    <t>n</t>
  </si>
  <si>
    <t>Error Muestral</t>
  </si>
  <si>
    <t>Observación</t>
  </si>
  <si>
    <t>Sub representada</t>
  </si>
  <si>
    <t>Sobre representada</t>
  </si>
  <si>
    <t>Mayores de 18 años en zonas urbanas de la provincia</t>
  </si>
  <si>
    <t>Mayores de 18 años en zonas rurales de la comuna</t>
  </si>
  <si>
    <t>Mayores de 18 años en zonas rurales de la Provincia</t>
  </si>
  <si>
    <t>Total de Mayores de 18 años en la comuna</t>
  </si>
  <si>
    <t>Total de Mayores de 18 años en la Provincia</t>
  </si>
  <si>
    <t>Muestra semi proporcional</t>
  </si>
  <si>
    <t>Distribución Proporcional</t>
  </si>
  <si>
    <t>Comunas de Provincia</t>
  </si>
  <si>
    <t>Zonas rurales a visitar</t>
  </si>
  <si>
    <t>Aldea</t>
  </si>
  <si>
    <t>Caserio</t>
  </si>
  <si>
    <t>Distrito Censal</t>
  </si>
  <si>
    <t>Nombre del Distrito</t>
  </si>
  <si>
    <t>Ciudad</t>
  </si>
  <si>
    <t>Conglomerado</t>
  </si>
  <si>
    <t>Distribución del terreno Urbano por Comuna*</t>
  </si>
  <si>
    <t xml:space="preserve">% mayores de 18 rurales de la provincia en la comuna </t>
  </si>
  <si>
    <t>Mayores de 18 años rurales de la provincia en la comuna</t>
  </si>
  <si>
    <t>% mayores de 18 urbanos de la comuna  en la provincia</t>
  </si>
  <si>
    <t>Mayores de 18 años urbanos de la comuna</t>
  </si>
  <si>
    <t>Tipo de localidad</t>
  </si>
  <si>
    <t>Localidad</t>
  </si>
  <si>
    <t>Muestra Urbana (n)</t>
  </si>
  <si>
    <t>Mayores de 18 años Urbanos (N)</t>
  </si>
  <si>
    <t>Resto de la región</t>
  </si>
  <si>
    <t>Distribución Aproporcional minima x comuna (base)</t>
  </si>
  <si>
    <t>Muestra proporcional por Conglomerado</t>
  </si>
  <si>
    <t>Pueblo</t>
  </si>
  <si>
    <t>Distancia a ciudad/pueblo más cercano</t>
  </si>
  <si>
    <t>Muestra  U/R según Comuna*</t>
  </si>
  <si>
    <t>*Valores del CENSO 2017, no consideran distritos indeterminados o 99</t>
  </si>
  <si>
    <t>Población mayor de 18 años urbana y rural, según comuna y provincia para la región de Los Ríos*</t>
  </si>
  <si>
    <t>*Valores del CENSO 2017, no se consideran distritos indeterminados o 99</t>
  </si>
  <si>
    <t>Población total de mayores de 18 para la región de Los Ríos por conglomerado, según Censo 2017</t>
  </si>
  <si>
    <t>Presencial</t>
  </si>
  <si>
    <t>Telefonica</t>
  </si>
  <si>
    <t>Formato de encuestas</t>
  </si>
  <si>
    <t>Distribución de encuestas por formato</t>
  </si>
  <si>
    <t>Errores Muestrales por comuna y Provincia</t>
  </si>
  <si>
    <t>Errores Muestrales Comunales</t>
  </si>
  <si>
    <t>Errores Muestrales Provinciales</t>
  </si>
  <si>
    <t>Muestra efectiva</t>
  </si>
  <si>
    <t>Muestra y sobremuestra presencial</t>
  </si>
  <si>
    <t>Tasa de no respuesta</t>
  </si>
  <si>
    <t>Zonas rurales**</t>
  </si>
  <si>
    <t>**Solo se incluye la población de las comunas donde se hara muestra rural</t>
  </si>
  <si>
    <t>Muestra Rural (n)</t>
  </si>
  <si>
    <t>Ruts disponibles a sortear por conglomerado</t>
  </si>
  <si>
    <t>Ruts disponibles a sortear por comuna</t>
  </si>
  <si>
    <t>Coyhaique</t>
  </si>
  <si>
    <t>Lago Verde</t>
  </si>
  <si>
    <t>Aysén</t>
  </si>
  <si>
    <t>Cisnes</t>
  </si>
  <si>
    <t>Guaitecas</t>
  </si>
  <si>
    <t>Chile Chico</t>
  </si>
  <si>
    <t>Río Ibañez</t>
  </si>
  <si>
    <t>General Carrera</t>
  </si>
  <si>
    <t>Cochrane</t>
  </si>
  <si>
    <t>O'Higgins</t>
  </si>
  <si>
    <t>Tortel</t>
  </si>
  <si>
    <t>Capitán Prat</t>
  </si>
  <si>
    <t>Villa  Mañiguales</t>
  </si>
  <si>
    <t>Puerto Aysén</t>
  </si>
  <si>
    <t>Puerto Chacabuco</t>
  </si>
  <si>
    <t>Cerro Divisadero</t>
  </si>
  <si>
    <t>Estero La Cruz</t>
  </si>
  <si>
    <t>Mañiguales</t>
  </si>
  <si>
    <t>Valle los Lagos</t>
  </si>
  <si>
    <t>Puerto Cisnes</t>
  </si>
  <si>
    <t>La Junta</t>
  </si>
  <si>
    <t>Lago Rosselot</t>
  </si>
  <si>
    <t>Melinka</t>
  </si>
  <si>
    <t>Capital Prat</t>
  </si>
  <si>
    <t>Río Chacabuco</t>
  </si>
  <si>
    <t>*Solo se incluyen zonas urbanas a encuestar, excluye distritos 99</t>
  </si>
  <si>
    <t>Villa Simpson</t>
  </si>
  <si>
    <t>10 km en auto a Coyhaique</t>
  </si>
  <si>
    <t>Puerto Ibañez</t>
  </si>
  <si>
    <r>
      <t>% de mayores de 18 años urbanos</t>
    </r>
    <r>
      <rPr>
        <sz val="10"/>
        <color theme="1"/>
        <rFont val="Aptos Narrow"/>
        <family val="2"/>
        <scheme val="minor"/>
      </rPr>
      <t xml:space="preserve"> (en la comuna)</t>
    </r>
  </si>
  <si>
    <t>12,3 de km en auto de Aysén</t>
  </si>
  <si>
    <t>116 km en auto de Coyhaique.</t>
  </si>
  <si>
    <t>Río de los Palos/ Lago de los Palos</t>
  </si>
  <si>
    <t>Sobremuestra para reemplazo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</si>
</sst>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64" formatCode="0.0%"/>
    <numFmt numFmtId="165" formatCode="_ * #,##0_ ;_ * \-#,##0_ ;_ * &quot;-&quot;?_ ;_ @_ "/>
  </numFmts>
  <fonts count="2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1"/>
      <color rgb="FF000000"/>
      <name val="Calibri"/>
      <family val="2"/>
    </font>
    <font>
      <b/>
      <sz val="12"/>
      <color theme="1"/>
      <name val="Aptos Narrow"/>
      <family val="2"/>
      <scheme val="minor"/>
    </font>
    <font>
      <b/>
      <sz val="11"/>
      <color theme="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theme="0"/>
      <name val="Aptos Narrow"/>
      <family val="2"/>
      <scheme val="minor"/>
    </font>
    <font>
      <sz val="11"/>
      <color theme="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0"/>
      <color theme="0"/>
      <name val="Calibri"/>
      <family val="2"/>
    </font>
    <font>
      <sz val="10"/>
      <color theme="1"/>
      <name val="Calibri"/>
      <family val="2"/>
    </font>
    <font>
      <b/>
      <sz val="10"/>
      <color theme="0"/>
      <name val="Calibri"/>
      <family val="2"/>
    </font>
    <font>
      <b/>
      <sz val="1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1"/>
      <color indexed="8"/>
      <name val="Arial"/>
      <family val="2"/>
    </font>
    <font>
      <sz val="11"/>
      <color theme="0"/>
      <name val="Aptos Narrow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482DA"/>
        <bgColor indexed="64"/>
      </patternFill>
    </fill>
    <fill>
      <patternFill patternType="solid">
        <fgColor rgb="FFE4D2F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7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4" fillId="0" borderId="0"/>
  </cellStyleXfs>
  <cellXfs count="476">
    <xf numFmtId="0" fontId="0" fillId="0" borderId="0" xfId="0"/>
    <xf numFmtId="0" fontId="0" fillId="0" borderId="0" xfId="0" applyAlignment="1">
      <alignment wrapText="1"/>
    </xf>
    <xf numFmtId="0" fontId="12" fillId="4" borderId="12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13" fillId="5" borderId="11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vertical="center"/>
    </xf>
    <xf numFmtId="41" fontId="10" fillId="3" borderId="21" xfId="1" applyFont="1" applyFill="1" applyBorder="1" applyAlignment="1">
      <alignment horizontal="center" vertical="center" wrapText="1"/>
    </xf>
    <xf numFmtId="164" fontId="10" fillId="3" borderId="22" xfId="2" applyNumberFormat="1" applyFont="1" applyFill="1" applyBorder="1" applyAlignment="1">
      <alignment horizontal="center" vertical="center" wrapText="1"/>
    </xf>
    <xf numFmtId="3" fontId="14" fillId="0" borderId="23" xfId="0" applyNumberFormat="1" applyFont="1" applyBorder="1" applyAlignment="1">
      <alignment horizontal="right" vertical="center"/>
    </xf>
    <xf numFmtId="164" fontId="14" fillId="0" borderId="24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3" borderId="27" xfId="0" applyFont="1" applyFill="1" applyBorder="1" applyAlignment="1">
      <alignment horizontal="center" vertical="center"/>
    </xf>
    <xf numFmtId="0" fontId="2" fillId="4" borderId="27" xfId="0" applyFont="1" applyFill="1" applyBorder="1" applyAlignment="1">
      <alignment horizontal="center" vertical="center"/>
    </xf>
    <xf numFmtId="0" fontId="11" fillId="6" borderId="27" xfId="0" applyFont="1" applyFill="1" applyBorder="1" applyAlignment="1">
      <alignment horizontal="center" vertical="center"/>
    </xf>
    <xf numFmtId="9" fontId="0" fillId="0" borderId="28" xfId="2" applyFont="1" applyBorder="1" applyAlignment="1">
      <alignment horizontal="center" vertical="center"/>
    </xf>
    <xf numFmtId="9" fontId="3" fillId="0" borderId="24" xfId="2" applyFont="1" applyBorder="1" applyAlignment="1">
      <alignment horizontal="center" vertical="center"/>
    </xf>
    <xf numFmtId="0" fontId="10" fillId="2" borderId="10" xfId="0" applyFont="1" applyFill="1" applyBorder="1" applyAlignment="1">
      <alignment vertical="center"/>
    </xf>
    <xf numFmtId="9" fontId="3" fillId="2" borderId="33" xfId="2" applyFont="1" applyFill="1" applyBorder="1" applyAlignment="1">
      <alignment horizontal="center" vertical="center"/>
    </xf>
    <xf numFmtId="9" fontId="3" fillId="2" borderId="22" xfId="2" applyFont="1" applyFill="1" applyBorder="1" applyAlignment="1">
      <alignment horizontal="center" vertical="center"/>
    </xf>
    <xf numFmtId="9" fontId="0" fillId="0" borderId="23" xfId="2" applyFont="1" applyBorder="1" applyAlignment="1">
      <alignment horizontal="center" vertical="center"/>
    </xf>
    <xf numFmtId="0" fontId="4" fillId="0" borderId="0" xfId="3"/>
    <xf numFmtId="41" fontId="5" fillId="0" borderId="29" xfId="1" applyFont="1" applyBorder="1" applyAlignment="1">
      <alignment horizontal="right" vertical="center"/>
    </xf>
    <xf numFmtId="41" fontId="5" fillId="0" borderId="23" xfId="1" applyFont="1" applyBorder="1" applyAlignment="1">
      <alignment horizontal="right" vertical="center"/>
    </xf>
    <xf numFmtId="41" fontId="5" fillId="0" borderId="10" xfId="1" applyFont="1" applyBorder="1" applyAlignment="1">
      <alignment horizontal="right" vertical="center"/>
    </xf>
    <xf numFmtId="0" fontId="3" fillId="3" borderId="40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3" fillId="3" borderId="41" xfId="0" applyFont="1" applyFill="1" applyBorder="1" applyAlignment="1">
      <alignment horizontal="center" vertical="center" wrapText="1"/>
    </xf>
    <xf numFmtId="0" fontId="2" fillId="4" borderId="43" xfId="0" applyFont="1" applyFill="1" applyBorder="1" applyAlignment="1">
      <alignment horizontal="center" vertical="center" wrapText="1"/>
    </xf>
    <xf numFmtId="0" fontId="2" fillId="4" borderId="42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16" fillId="7" borderId="41" xfId="0" applyFont="1" applyFill="1" applyBorder="1" applyAlignment="1">
      <alignment horizontal="center" vertical="center" wrapText="1"/>
    </xf>
    <xf numFmtId="0" fontId="17" fillId="8" borderId="43" xfId="0" applyFont="1" applyFill="1" applyBorder="1" applyAlignment="1">
      <alignment horizontal="center" vertical="center" wrapText="1"/>
    </xf>
    <xf numFmtId="0" fontId="12" fillId="9" borderId="2" xfId="0" applyFont="1" applyFill="1" applyBorder="1" applyAlignment="1">
      <alignment horizontal="center" vertical="center" wrapText="1"/>
    </xf>
    <xf numFmtId="9" fontId="19" fillId="2" borderId="41" xfId="2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0" fillId="0" borderId="29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4" fillId="0" borderId="0" xfId="4"/>
    <xf numFmtId="41" fontId="6" fillId="0" borderId="23" xfId="1" applyFont="1" applyBorder="1" applyAlignment="1">
      <alignment vertical="center"/>
    </xf>
    <xf numFmtId="41" fontId="6" fillId="0" borderId="24" xfId="1" applyFont="1" applyBorder="1" applyAlignment="1">
      <alignment vertical="center"/>
    </xf>
    <xf numFmtId="41" fontId="6" fillId="0" borderId="29" xfId="1" applyFont="1" applyBorder="1" applyAlignment="1">
      <alignment vertical="center"/>
    </xf>
    <xf numFmtId="41" fontId="6" fillId="0" borderId="30" xfId="1" applyFont="1" applyBorder="1" applyAlignment="1">
      <alignment vertical="center"/>
    </xf>
    <xf numFmtId="41" fontId="7" fillId="0" borderId="44" xfId="1" applyFont="1" applyBorder="1" applyAlignment="1">
      <alignment vertical="center"/>
    </xf>
    <xf numFmtId="41" fontId="3" fillId="0" borderId="21" xfId="0" applyNumberFormat="1" applyFont="1" applyBorder="1" applyAlignment="1">
      <alignment vertical="center"/>
    </xf>
    <xf numFmtId="41" fontId="3" fillId="0" borderId="22" xfId="0" applyNumberFormat="1" applyFont="1" applyBorder="1" applyAlignment="1">
      <alignment vertical="center"/>
    </xf>
    <xf numFmtId="41" fontId="3" fillId="0" borderId="39" xfId="0" applyNumberFormat="1" applyFont="1" applyBorder="1" applyAlignment="1">
      <alignment vertical="center"/>
    </xf>
    <xf numFmtId="41" fontId="7" fillId="0" borderId="9" xfId="1" applyFont="1" applyBorder="1" applyAlignment="1">
      <alignment vertical="center"/>
    </xf>
    <xf numFmtId="41" fontId="21" fillId="0" borderId="21" xfId="1" applyFont="1" applyBorder="1" applyAlignment="1">
      <alignment vertical="center"/>
    </xf>
    <xf numFmtId="41" fontId="21" fillId="0" borderId="22" xfId="1" applyFont="1" applyBorder="1" applyAlignment="1">
      <alignment vertical="center"/>
    </xf>
    <xf numFmtId="41" fontId="21" fillId="0" borderId="39" xfId="1" applyFont="1" applyBorder="1" applyAlignment="1">
      <alignment vertical="center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2" fillId="10" borderId="41" xfId="0" applyFont="1" applyFill="1" applyBorder="1" applyAlignment="1">
      <alignment horizontal="center" vertical="center" wrapText="1"/>
    </xf>
    <xf numFmtId="0" fontId="2" fillId="10" borderId="45" xfId="0" applyFont="1" applyFill="1" applyBorder="1" applyAlignment="1">
      <alignment horizontal="center" vertical="center" wrapText="1"/>
    </xf>
    <xf numFmtId="0" fontId="2" fillId="10" borderId="42" xfId="0" applyFont="1" applyFill="1" applyBorder="1" applyAlignment="1">
      <alignment horizontal="center" vertical="center" wrapText="1"/>
    </xf>
    <xf numFmtId="41" fontId="6" fillId="0" borderId="24" xfId="1" applyFont="1" applyBorder="1" applyAlignment="1">
      <alignment vertical="center" wrapText="1"/>
    </xf>
    <xf numFmtId="41" fontId="20" fillId="0" borderId="21" xfId="0" applyNumberFormat="1" applyFont="1" applyBorder="1" applyAlignment="1">
      <alignment vertical="center" wrapText="1"/>
    </xf>
    <xf numFmtId="0" fontId="3" fillId="11" borderId="22" xfId="0" applyFont="1" applyFill="1" applyBorder="1" applyAlignment="1">
      <alignment vertical="center" wrapText="1"/>
    </xf>
    <xf numFmtId="41" fontId="20" fillId="0" borderId="37" xfId="0" applyNumberFormat="1" applyFont="1" applyBorder="1" applyAlignment="1">
      <alignment vertical="center" wrapText="1"/>
    </xf>
    <xf numFmtId="0" fontId="3" fillId="11" borderId="48" xfId="0" applyFont="1" applyFill="1" applyBorder="1" applyAlignment="1">
      <alignment vertical="center" wrapText="1"/>
    </xf>
    <xf numFmtId="41" fontId="6" fillId="0" borderId="11" xfId="1" applyFont="1" applyBorder="1" applyAlignment="1">
      <alignment vertical="center" wrapText="1"/>
    </xf>
    <xf numFmtId="9" fontId="1" fillId="2" borderId="41" xfId="2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41" fontId="14" fillId="0" borderId="23" xfId="0" applyNumberFormat="1" applyFont="1" applyBorder="1" applyAlignment="1">
      <alignment vertical="center" wrapText="1"/>
    </xf>
    <xf numFmtId="9" fontId="14" fillId="0" borderId="28" xfId="2" applyFont="1" applyBorder="1" applyAlignment="1">
      <alignment vertical="center" wrapText="1"/>
    </xf>
    <xf numFmtId="164" fontId="14" fillId="0" borderId="36" xfId="0" applyNumberFormat="1" applyFont="1" applyBorder="1" applyAlignment="1">
      <alignment vertical="center"/>
    </xf>
    <xf numFmtId="41" fontId="12" fillId="7" borderId="21" xfId="0" applyNumberFormat="1" applyFont="1" applyFill="1" applyBorder="1" applyAlignment="1">
      <alignment vertical="center" wrapText="1"/>
    </xf>
    <xf numFmtId="9" fontId="12" fillId="7" borderId="6" xfId="0" applyNumberFormat="1" applyFont="1" applyFill="1" applyBorder="1" applyAlignment="1">
      <alignment vertical="center" wrapText="1"/>
    </xf>
    <xf numFmtId="164" fontId="12" fillId="7" borderId="22" xfId="0" applyNumberFormat="1" applyFont="1" applyFill="1" applyBorder="1" applyAlignment="1">
      <alignment vertical="center"/>
    </xf>
    <xf numFmtId="41" fontId="18" fillId="8" borderId="37" xfId="0" applyNumberFormat="1" applyFont="1" applyFill="1" applyBorder="1" applyAlignment="1">
      <alignment vertical="center" wrapText="1"/>
    </xf>
    <xf numFmtId="9" fontId="18" fillId="8" borderId="6" xfId="0" applyNumberFormat="1" applyFont="1" applyFill="1" applyBorder="1" applyAlignment="1">
      <alignment vertical="center" wrapText="1"/>
    </xf>
    <xf numFmtId="164" fontId="18" fillId="8" borderId="22" xfId="0" applyNumberFormat="1" applyFont="1" applyFill="1" applyBorder="1" applyAlignment="1">
      <alignment vertical="center"/>
    </xf>
    <xf numFmtId="41" fontId="14" fillId="0" borderId="23" xfId="1" applyFont="1" applyBorder="1" applyAlignment="1">
      <alignment vertical="center" wrapText="1"/>
    </xf>
    <xf numFmtId="164" fontId="14" fillId="0" borderId="24" xfId="0" applyNumberFormat="1" applyFont="1" applyBorder="1" applyAlignment="1">
      <alignment vertical="center"/>
    </xf>
    <xf numFmtId="41" fontId="12" fillId="9" borderId="21" xfId="0" applyNumberFormat="1" applyFont="1" applyFill="1" applyBorder="1" applyAlignment="1">
      <alignment vertical="center" wrapText="1"/>
    </xf>
    <xf numFmtId="164" fontId="12" fillId="9" borderId="6" xfId="0" applyNumberFormat="1" applyFont="1" applyFill="1" applyBorder="1" applyAlignment="1">
      <alignment vertical="center" wrapText="1"/>
    </xf>
    <xf numFmtId="0" fontId="12" fillId="9" borderId="5" xfId="0" applyFont="1" applyFill="1" applyBorder="1" applyAlignment="1">
      <alignment horizontal="center" vertical="center"/>
    </xf>
    <xf numFmtId="0" fontId="3" fillId="6" borderId="16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 vertical="center" wrapText="1"/>
    </xf>
    <xf numFmtId="0" fontId="3" fillId="14" borderId="16" xfId="0" applyFont="1" applyFill="1" applyBorder="1" applyAlignment="1">
      <alignment horizontal="center" vertical="center" wrapText="1"/>
    </xf>
    <xf numFmtId="0" fontId="3" fillId="14" borderId="52" xfId="0" applyFont="1" applyFill="1" applyBorder="1" applyAlignment="1">
      <alignment horizontal="center" vertical="center" wrapText="1"/>
    </xf>
    <xf numFmtId="0" fontId="25" fillId="12" borderId="52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32" xfId="0" applyBorder="1" applyAlignment="1">
      <alignment horizontal="center" vertical="center" wrapText="1"/>
    </xf>
    <xf numFmtId="41" fontId="6" fillId="0" borderId="30" xfId="1" applyFont="1" applyBorder="1" applyAlignment="1">
      <alignment vertical="center" wrapText="1"/>
    </xf>
    <xf numFmtId="41" fontId="6" fillId="0" borderId="23" xfId="1" applyFont="1" applyBorder="1" applyAlignment="1">
      <alignment vertical="center" wrapText="1"/>
    </xf>
    <xf numFmtId="41" fontId="6" fillId="0" borderId="10" xfId="1" applyFont="1" applyBorder="1" applyAlignment="1">
      <alignment vertical="center" wrapText="1"/>
    </xf>
    <xf numFmtId="41" fontId="3" fillId="0" borderId="22" xfId="0" applyNumberFormat="1" applyFont="1" applyBorder="1" applyAlignment="1">
      <alignment vertical="center" wrapText="1"/>
    </xf>
    <xf numFmtId="41" fontId="11" fillId="0" borderId="21" xfId="0" applyNumberFormat="1" applyFont="1" applyBorder="1"/>
    <xf numFmtId="41" fontId="5" fillId="0" borderId="23" xfId="1" applyFont="1" applyBorder="1" applyAlignment="1">
      <alignment horizontal="right" vertical="center" wrapText="1"/>
    </xf>
    <xf numFmtId="41" fontId="5" fillId="0" borderId="29" xfId="1" applyFont="1" applyBorder="1" applyAlignment="1">
      <alignment horizontal="right" vertical="center" wrapText="1"/>
    </xf>
    <xf numFmtId="41" fontId="5" fillId="0" borderId="23" xfId="1" applyFont="1" applyFill="1" applyBorder="1" applyAlignment="1">
      <alignment horizontal="right" vertical="center" wrapText="1"/>
    </xf>
    <xf numFmtId="41" fontId="5" fillId="0" borderId="29" xfId="1" applyFont="1" applyFill="1" applyBorder="1" applyAlignment="1">
      <alignment horizontal="right" vertical="center" wrapText="1"/>
    </xf>
    <xf numFmtId="41" fontId="5" fillId="0" borderId="10" xfId="1" applyFont="1" applyFill="1" applyBorder="1" applyAlignment="1">
      <alignment horizontal="right" vertical="center" wrapText="1"/>
    </xf>
    <xf numFmtId="41" fontId="12" fillId="4" borderId="6" xfId="0" applyNumberFormat="1" applyFont="1" applyFill="1" applyBorder="1" applyAlignment="1">
      <alignment horizontal="right" vertical="center"/>
    </xf>
    <xf numFmtId="9" fontId="12" fillId="4" borderId="6" xfId="0" applyNumberFormat="1" applyFont="1" applyFill="1" applyBorder="1" applyAlignment="1">
      <alignment horizontal="right" vertical="center"/>
    </xf>
    <xf numFmtId="41" fontId="13" fillId="5" borderId="21" xfId="1" applyFont="1" applyFill="1" applyBorder="1" applyAlignment="1">
      <alignment horizontal="right" vertical="center" wrapText="1"/>
    </xf>
    <xf numFmtId="164" fontId="13" fillId="5" borderId="22" xfId="0" applyNumberFormat="1" applyFont="1" applyFill="1" applyBorder="1" applyAlignment="1">
      <alignment horizontal="center" vertical="center"/>
    </xf>
    <xf numFmtId="164" fontId="12" fillId="9" borderId="22" xfId="0" applyNumberFormat="1" applyFont="1" applyFill="1" applyBorder="1" applyAlignment="1">
      <alignment vertical="center"/>
    </xf>
    <xf numFmtId="9" fontId="14" fillId="0" borderId="31" xfId="2" applyFont="1" applyBorder="1" applyAlignment="1">
      <alignment vertical="center" wrapText="1"/>
    </xf>
    <xf numFmtId="164" fontId="14" fillId="0" borderId="13" xfId="0" applyNumberFormat="1" applyFont="1" applyBorder="1" applyAlignment="1">
      <alignment vertical="center"/>
    </xf>
    <xf numFmtId="41" fontId="14" fillId="0" borderId="10" xfId="1" applyFont="1" applyBorder="1" applyAlignment="1">
      <alignment vertical="center" wrapText="1"/>
    </xf>
    <xf numFmtId="164" fontId="14" fillId="0" borderId="11" xfId="0" applyNumberFormat="1" applyFont="1" applyBorder="1" applyAlignment="1">
      <alignment vertical="center"/>
    </xf>
    <xf numFmtId="41" fontId="0" fillId="15" borderId="0" xfId="0" applyNumberFormat="1" applyFill="1"/>
    <xf numFmtId="41" fontId="5" fillId="0" borderId="53" xfId="1" applyFont="1" applyBorder="1" applyAlignment="1">
      <alignment horizontal="right" vertical="center"/>
    </xf>
    <xf numFmtId="3" fontId="14" fillId="0" borderId="10" xfId="0" applyNumberFormat="1" applyFont="1" applyBorder="1" applyAlignment="1">
      <alignment horizontal="right" vertical="center" wrapText="1"/>
    </xf>
    <xf numFmtId="41" fontId="5" fillId="0" borderId="53" xfId="1" applyFont="1" applyBorder="1" applyAlignment="1">
      <alignment horizontal="right" vertical="center" wrapText="1"/>
    </xf>
    <xf numFmtId="41" fontId="5" fillId="0" borderId="35" xfId="1" applyFont="1" applyBorder="1" applyAlignment="1">
      <alignment horizontal="right" vertical="center" wrapText="1"/>
    </xf>
    <xf numFmtId="41" fontId="5" fillId="0" borderId="12" xfId="1" applyFont="1" applyBorder="1" applyAlignment="1">
      <alignment horizontal="right" vertical="center" wrapText="1"/>
    </xf>
    <xf numFmtId="9" fontId="6" fillId="0" borderId="24" xfId="2" applyFont="1" applyBorder="1" applyAlignment="1">
      <alignment vertical="center" wrapText="1"/>
    </xf>
    <xf numFmtId="9" fontId="6" fillId="0" borderId="30" xfId="2" applyFont="1" applyBorder="1" applyAlignment="1">
      <alignment vertical="center" wrapText="1"/>
    </xf>
    <xf numFmtId="9" fontId="6" fillId="0" borderId="11" xfId="2" applyFont="1" applyBorder="1" applyAlignment="1">
      <alignment vertical="center" wrapText="1"/>
    </xf>
    <xf numFmtId="41" fontId="3" fillId="0" borderId="21" xfId="0" applyNumberFormat="1" applyFont="1" applyBorder="1" applyAlignment="1">
      <alignment vertical="center" wrapText="1"/>
    </xf>
    <xf numFmtId="0" fontId="4" fillId="0" borderId="0" xfId="4" applyAlignment="1">
      <alignment wrapText="1"/>
    </xf>
    <xf numFmtId="0" fontId="3" fillId="14" borderId="2" xfId="0" applyFont="1" applyFill="1" applyBorder="1" applyAlignment="1">
      <alignment horizontal="center" vertical="center" wrapText="1"/>
    </xf>
    <xf numFmtId="9" fontId="6" fillId="0" borderId="40" xfId="2" applyFont="1" applyBorder="1" applyAlignment="1">
      <alignment vertical="center" wrapText="1"/>
    </xf>
    <xf numFmtId="41" fontId="0" fillId="0" borderId="26" xfId="1" applyFont="1" applyBorder="1"/>
    <xf numFmtId="41" fontId="0" fillId="0" borderId="56" xfId="1" applyFont="1" applyBorder="1"/>
    <xf numFmtId="0" fontId="0" fillId="0" borderId="8" xfId="0" applyBorder="1" applyAlignment="1">
      <alignment horizontal="left" vertical="center" wrapText="1"/>
    </xf>
    <xf numFmtId="41" fontId="0" fillId="0" borderId="19" xfId="1" applyFont="1" applyBorder="1"/>
    <xf numFmtId="41" fontId="0" fillId="0" borderId="11" xfId="0" applyNumberFormat="1" applyBorder="1"/>
    <xf numFmtId="41" fontId="0" fillId="0" borderId="24" xfId="0" applyNumberFormat="1" applyBorder="1"/>
    <xf numFmtId="41" fontId="11" fillId="0" borderId="22" xfId="0" applyNumberFormat="1" applyFont="1" applyBorder="1"/>
    <xf numFmtId="0" fontId="11" fillId="0" borderId="21" xfId="0" applyFont="1" applyBorder="1" applyAlignment="1">
      <alignment horizontal="center"/>
    </xf>
    <xf numFmtId="0" fontId="2" fillId="18" borderId="23" xfId="0" applyFont="1" applyFill="1" applyBorder="1"/>
    <xf numFmtId="0" fontId="2" fillId="18" borderId="10" xfId="0" applyFont="1" applyFill="1" applyBorder="1"/>
    <xf numFmtId="41" fontId="0" fillId="0" borderId="27" xfId="1" applyFont="1" applyBorder="1"/>
    <xf numFmtId="41" fontId="0" fillId="0" borderId="61" xfId="1" applyFont="1" applyBorder="1"/>
    <xf numFmtId="41" fontId="0" fillId="0" borderId="62" xfId="0" applyNumberFormat="1" applyBorder="1"/>
    <xf numFmtId="41" fontId="11" fillId="0" borderId="33" xfId="0" applyNumberFormat="1" applyFont="1" applyBorder="1"/>
    <xf numFmtId="41" fontId="11" fillId="0" borderId="48" xfId="0" applyNumberFormat="1" applyFont="1" applyBorder="1"/>
    <xf numFmtId="41" fontId="0" fillId="0" borderId="28" xfId="1" applyFont="1" applyBorder="1"/>
    <xf numFmtId="41" fontId="0" fillId="0" borderId="31" xfId="1" applyFont="1" applyBorder="1"/>
    <xf numFmtId="0" fontId="3" fillId="13" borderId="40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19" xfId="0" applyBorder="1"/>
    <xf numFmtId="0" fontId="0" fillId="0" borderId="10" xfId="0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 wrapText="1"/>
    </xf>
    <xf numFmtId="0" fontId="3" fillId="14" borderId="59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25" fillId="12" borderId="54" xfId="0" applyFont="1" applyFill="1" applyBorder="1" applyAlignment="1">
      <alignment horizontal="center" vertical="center" wrapText="1"/>
    </xf>
    <xf numFmtId="0" fontId="3" fillId="14" borderId="41" xfId="0" applyFont="1" applyFill="1" applyBorder="1" applyAlignment="1">
      <alignment horizontal="center" vertical="center" wrapText="1"/>
    </xf>
    <xf numFmtId="0" fontId="3" fillId="14" borderId="55" xfId="0" applyFont="1" applyFill="1" applyBorder="1" applyAlignment="1">
      <alignment horizontal="center" vertical="center" wrapText="1"/>
    </xf>
    <xf numFmtId="0" fontId="2" fillId="10" borderId="43" xfId="0" applyFont="1" applyFill="1" applyBorder="1" applyAlignment="1">
      <alignment horizontal="center" vertical="center" wrapText="1"/>
    </xf>
    <xf numFmtId="41" fontId="0" fillId="0" borderId="65" xfId="1" applyFont="1" applyBorder="1"/>
    <xf numFmtId="41" fontId="5" fillId="0" borderId="14" xfId="1" applyFont="1" applyFill="1" applyBorder="1" applyAlignment="1">
      <alignment horizontal="right" vertical="center" wrapText="1"/>
    </xf>
    <xf numFmtId="9" fontId="6" fillId="0" borderId="15" xfId="2" applyFont="1" applyBorder="1" applyAlignment="1">
      <alignment vertical="center" wrapText="1"/>
    </xf>
    <xf numFmtId="41" fontId="5" fillId="0" borderId="67" xfId="1" applyFont="1" applyBorder="1" applyAlignment="1">
      <alignment horizontal="right" vertical="center" wrapText="1"/>
    </xf>
    <xf numFmtId="41" fontId="6" fillId="0" borderId="15" xfId="1" applyFont="1" applyBorder="1" applyAlignment="1">
      <alignment vertical="center" wrapText="1"/>
    </xf>
    <xf numFmtId="41" fontId="0" fillId="0" borderId="23" xfId="1" applyFont="1" applyFill="1" applyBorder="1"/>
    <xf numFmtId="41" fontId="0" fillId="0" borderId="29" xfId="1" applyFont="1" applyFill="1" applyBorder="1"/>
    <xf numFmtId="41" fontId="0" fillId="0" borderId="10" xfId="1" applyFont="1" applyFill="1" applyBorder="1"/>
    <xf numFmtId="41" fontId="0" fillId="0" borderId="14" xfId="0" applyNumberFormat="1" applyBorder="1" applyAlignment="1">
      <alignment horizontal="center" vertical="center" wrapText="1"/>
    </xf>
    <xf numFmtId="0" fontId="3" fillId="0" borderId="16" xfId="0" applyFont="1" applyBorder="1" applyAlignment="1">
      <alignment vertical="center" wrapText="1"/>
    </xf>
    <xf numFmtId="0" fontId="3" fillId="0" borderId="54" xfId="0" applyFont="1" applyBorder="1" applyAlignment="1">
      <alignment horizontal="left" vertical="center" wrapText="1"/>
    </xf>
    <xf numFmtId="41" fontId="0" fillId="0" borderId="16" xfId="0" applyNumberFormat="1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3" fillId="14" borderId="46" xfId="0" applyFont="1" applyFill="1" applyBorder="1" applyAlignment="1">
      <alignment horizontal="center" vertical="center" wrapText="1"/>
    </xf>
    <xf numFmtId="41" fontId="0" fillId="0" borderId="14" xfId="1" applyFont="1" applyFill="1" applyBorder="1"/>
    <xf numFmtId="41" fontId="0" fillId="0" borderId="47" xfId="1" applyFont="1" applyBorder="1"/>
    <xf numFmtId="41" fontId="0" fillId="0" borderId="24" xfId="1" applyFont="1" applyBorder="1"/>
    <xf numFmtId="41" fontId="0" fillId="0" borderId="30" xfId="1" applyFont="1" applyBorder="1"/>
    <xf numFmtId="41" fontId="0" fillId="0" borderId="11" xfId="1" applyFont="1" applyBorder="1"/>
    <xf numFmtId="41" fontId="0" fillId="0" borderId="15" xfId="1" applyFont="1" applyBorder="1"/>
    <xf numFmtId="164" fontId="0" fillId="0" borderId="19" xfId="2" applyNumberFormat="1" applyFont="1" applyBorder="1"/>
    <xf numFmtId="164" fontId="0" fillId="0" borderId="28" xfId="2" applyNumberFormat="1" applyFont="1" applyBorder="1"/>
    <xf numFmtId="164" fontId="0" fillId="0" borderId="31" xfId="2" applyNumberFormat="1" applyFont="1" applyBorder="1"/>
    <xf numFmtId="0" fontId="0" fillId="0" borderId="3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68" xfId="0" applyBorder="1" applyAlignment="1">
      <alignment vertical="center" wrapText="1"/>
    </xf>
    <xf numFmtId="164" fontId="0" fillId="0" borderId="23" xfId="2" applyNumberFormat="1" applyFont="1" applyBorder="1"/>
    <xf numFmtId="164" fontId="0" fillId="0" borderId="24" xfId="2" applyNumberFormat="1" applyFont="1" applyBorder="1"/>
    <xf numFmtId="164" fontId="0" fillId="0" borderId="29" xfId="2" applyNumberFormat="1" applyFont="1" applyBorder="1"/>
    <xf numFmtId="164" fontId="0" fillId="0" borderId="30" xfId="2" applyNumberFormat="1" applyFont="1" applyBorder="1"/>
    <xf numFmtId="164" fontId="0" fillId="0" borderId="10" xfId="2" applyNumberFormat="1" applyFont="1" applyBorder="1"/>
    <xf numFmtId="164" fontId="0" fillId="0" borderId="11" xfId="2" applyNumberFormat="1" applyFont="1" applyBorder="1"/>
    <xf numFmtId="164" fontId="0" fillId="0" borderId="14" xfId="2" applyNumberFormat="1" applyFont="1" applyBorder="1"/>
    <xf numFmtId="164" fontId="0" fillId="0" borderId="15" xfId="2" applyNumberFormat="1" applyFont="1" applyBorder="1"/>
    <xf numFmtId="0" fontId="28" fillId="19" borderId="10" xfId="0" applyFont="1" applyFill="1" applyBorder="1" applyAlignment="1">
      <alignment horizontal="center"/>
    </xf>
    <xf numFmtId="0" fontId="28" fillId="19" borderId="31" xfId="0" applyFont="1" applyFill="1" applyBorder="1" applyAlignment="1">
      <alignment horizontal="center"/>
    </xf>
    <xf numFmtId="0" fontId="28" fillId="19" borderId="11" xfId="0" applyFont="1" applyFill="1" applyBorder="1"/>
    <xf numFmtId="41" fontId="11" fillId="0" borderId="66" xfId="0" applyNumberFormat="1" applyFont="1" applyBorder="1"/>
    <xf numFmtId="9" fontId="0" fillId="0" borderId="19" xfId="0" applyNumberFormat="1" applyBorder="1"/>
    <xf numFmtId="0" fontId="3" fillId="14" borderId="6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11" borderId="4" xfId="0" applyFill="1" applyBorder="1"/>
    <xf numFmtId="0" fontId="0" fillId="0" borderId="36" xfId="0" applyBorder="1"/>
    <xf numFmtId="0" fontId="0" fillId="0" borderId="13" xfId="0" applyBorder="1"/>
    <xf numFmtId="0" fontId="0" fillId="0" borderId="61" xfId="0" applyBorder="1"/>
    <xf numFmtId="41" fontId="5" fillId="0" borderId="60" xfId="1" applyFont="1" applyBorder="1" applyAlignment="1">
      <alignment horizontal="right" vertical="center"/>
    </xf>
    <xf numFmtId="41" fontId="5" fillId="0" borderId="71" xfId="1" applyFont="1" applyBorder="1" applyAlignment="1">
      <alignment horizontal="right" vertical="center"/>
    </xf>
    <xf numFmtId="41" fontId="27" fillId="0" borderId="21" xfId="1" applyFont="1" applyBorder="1" applyAlignment="1">
      <alignment horizontal="right" vertical="center"/>
    </xf>
    <xf numFmtId="41" fontId="27" fillId="0" borderId="48" xfId="1" applyFont="1" applyBorder="1" applyAlignment="1">
      <alignment horizontal="right" vertical="center"/>
    </xf>
    <xf numFmtId="41" fontId="27" fillId="0" borderId="22" xfId="1" applyFont="1" applyBorder="1" applyAlignment="1">
      <alignment horizontal="right" vertical="center"/>
    </xf>
    <xf numFmtId="41" fontId="27" fillId="0" borderId="37" xfId="1" applyFont="1" applyBorder="1" applyAlignment="1">
      <alignment horizontal="right" vertical="center"/>
    </xf>
    <xf numFmtId="0" fontId="0" fillId="0" borderId="6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1" fontId="0" fillId="0" borderId="0" xfId="0" applyNumberFormat="1"/>
    <xf numFmtId="0" fontId="8" fillId="3" borderId="27" xfId="0" applyFont="1" applyFill="1" applyBorder="1" applyAlignment="1">
      <alignment horizontal="center" vertical="center" wrapText="1"/>
    </xf>
    <xf numFmtId="0" fontId="9" fillId="4" borderId="27" xfId="0" applyFont="1" applyFill="1" applyBorder="1" applyAlignment="1">
      <alignment horizontal="center" vertical="center" wrapText="1"/>
    </xf>
    <xf numFmtId="0" fontId="16" fillId="7" borderId="27" xfId="0" applyFont="1" applyFill="1" applyBorder="1" applyAlignment="1">
      <alignment horizontal="center" vertical="center" wrapText="1"/>
    </xf>
    <xf numFmtId="0" fontId="17" fillId="8" borderId="62" xfId="0" applyFont="1" applyFill="1" applyBorder="1" applyAlignment="1">
      <alignment horizontal="center" vertical="center" wrapText="1"/>
    </xf>
    <xf numFmtId="41" fontId="6" fillId="0" borderId="62" xfId="1" applyFont="1" applyBorder="1" applyAlignment="1">
      <alignment vertical="center" wrapText="1"/>
    </xf>
    <xf numFmtId="0" fontId="0" fillId="0" borderId="36" xfId="0" applyBorder="1" applyAlignment="1">
      <alignment vertical="center"/>
    </xf>
    <xf numFmtId="0" fontId="0" fillId="0" borderId="61" xfId="0" applyBorder="1" applyAlignment="1">
      <alignment vertical="center" wrapText="1"/>
    </xf>
    <xf numFmtId="41" fontId="5" fillId="0" borderId="60" xfId="1" applyFont="1" applyFill="1" applyBorder="1" applyAlignment="1">
      <alignment horizontal="right" vertical="center" wrapText="1"/>
    </xf>
    <xf numFmtId="9" fontId="6" fillId="0" borderId="62" xfId="2" applyFont="1" applyBorder="1" applyAlignment="1">
      <alignment vertical="center" wrapText="1"/>
    </xf>
    <xf numFmtId="41" fontId="5" fillId="0" borderId="14" xfId="1" applyFont="1" applyBorder="1" applyAlignment="1">
      <alignment horizontal="right" vertical="center" wrapText="1"/>
    </xf>
    <xf numFmtId="41" fontId="5" fillId="0" borderId="60" xfId="1" applyFont="1" applyBorder="1" applyAlignment="1">
      <alignment horizontal="right" vertical="center" wrapText="1"/>
    </xf>
    <xf numFmtId="41" fontId="5" fillId="0" borderId="71" xfId="1" applyFont="1" applyBorder="1" applyAlignment="1">
      <alignment horizontal="right" vertical="center" wrapText="1"/>
    </xf>
    <xf numFmtId="164" fontId="0" fillId="0" borderId="0" xfId="2" applyNumberFormat="1" applyFont="1"/>
    <xf numFmtId="41" fontId="5" fillId="0" borderId="10" xfId="1" applyFont="1" applyBorder="1" applyAlignment="1">
      <alignment horizontal="right" vertical="center" wrapText="1"/>
    </xf>
    <xf numFmtId="0" fontId="3" fillId="16" borderId="60" xfId="0" applyFont="1" applyFill="1" applyBorder="1" applyAlignment="1">
      <alignment horizontal="center"/>
    </xf>
    <xf numFmtId="0" fontId="3" fillId="16" borderId="27" xfId="0" applyFont="1" applyFill="1" applyBorder="1" applyAlignment="1">
      <alignment horizontal="center"/>
    </xf>
    <xf numFmtId="0" fontId="3" fillId="16" borderId="62" xfId="0" applyFont="1" applyFill="1" applyBorder="1" applyAlignment="1">
      <alignment horizontal="center"/>
    </xf>
    <xf numFmtId="164" fontId="0" fillId="0" borderId="60" xfId="2" applyNumberFormat="1" applyFont="1" applyBorder="1"/>
    <xf numFmtId="164" fontId="0" fillId="0" borderId="27" xfId="2" applyNumberFormat="1" applyFont="1" applyBorder="1"/>
    <xf numFmtId="164" fontId="0" fillId="0" borderId="62" xfId="2" applyNumberFormat="1" applyFont="1" applyBorder="1"/>
    <xf numFmtId="164" fontId="0" fillId="11" borderId="31" xfId="2" applyNumberFormat="1" applyFont="1" applyFill="1" applyBorder="1"/>
    <xf numFmtId="164" fontId="0" fillId="11" borderId="28" xfId="2" applyNumberFormat="1" applyFont="1" applyFill="1" applyBorder="1"/>
    <xf numFmtId="164" fontId="0" fillId="11" borderId="47" xfId="2" applyNumberFormat="1" applyFont="1" applyFill="1" applyBorder="1"/>
    <xf numFmtId="164" fontId="0" fillId="11" borderId="11" xfId="2" applyNumberFormat="1" applyFont="1" applyFill="1" applyBorder="1"/>
    <xf numFmtId="164" fontId="0" fillId="11" borderId="10" xfId="2" applyNumberFormat="1" applyFont="1" applyFill="1" applyBorder="1"/>
    <xf numFmtId="164" fontId="0" fillId="11" borderId="29" xfId="2" applyNumberFormat="1" applyFont="1" applyFill="1" applyBorder="1"/>
    <xf numFmtId="41" fontId="0" fillId="0" borderId="65" xfId="1" applyFont="1" applyBorder="1" applyAlignment="1">
      <alignment horizontal="right" vertical="center" wrapText="1"/>
    </xf>
    <xf numFmtId="41" fontId="0" fillId="0" borderId="56" xfId="1" applyFont="1" applyBorder="1" applyAlignment="1">
      <alignment horizontal="right" vertical="center" wrapText="1"/>
    </xf>
    <xf numFmtId="0" fontId="0" fillId="0" borderId="16" xfId="0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41" fontId="5" fillId="0" borderId="55" xfId="1" applyFont="1" applyFill="1" applyBorder="1" applyAlignment="1">
      <alignment horizontal="right" vertical="center" wrapText="1"/>
    </xf>
    <xf numFmtId="164" fontId="6" fillId="0" borderId="17" xfId="2" applyNumberFormat="1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3" fillId="0" borderId="56" xfId="0" applyFont="1" applyBorder="1" applyAlignment="1">
      <alignment vertical="center" wrapText="1"/>
    </xf>
    <xf numFmtId="0" fontId="3" fillId="0" borderId="6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0" fillId="0" borderId="66" xfId="0" applyBorder="1" applyAlignment="1">
      <alignment horizontal="center" vertical="center" wrapText="1"/>
    </xf>
    <xf numFmtId="0" fontId="3" fillId="0" borderId="32" xfId="0" applyFont="1" applyBorder="1" applyAlignment="1">
      <alignment vertical="center" wrapText="1"/>
    </xf>
    <xf numFmtId="0" fontId="3" fillId="0" borderId="57" xfId="0" applyFont="1" applyBorder="1" applyAlignment="1">
      <alignment vertical="center" wrapText="1"/>
    </xf>
    <xf numFmtId="0" fontId="3" fillId="0" borderId="57" xfId="0" applyFont="1" applyBorder="1" applyAlignment="1">
      <alignment vertical="center"/>
    </xf>
    <xf numFmtId="164" fontId="6" fillId="0" borderId="13" xfId="2" applyNumberFormat="1" applyFont="1" applyBorder="1" applyAlignment="1">
      <alignment vertical="center" wrapText="1"/>
    </xf>
    <xf numFmtId="0" fontId="3" fillId="0" borderId="69" xfId="0" applyFont="1" applyBorder="1" applyAlignment="1">
      <alignment vertical="center" wrapText="1"/>
    </xf>
    <xf numFmtId="164" fontId="6" fillId="0" borderId="68" xfId="2" applyNumberFormat="1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41" fontId="5" fillId="0" borderId="37" xfId="1" applyFont="1" applyFill="1" applyBorder="1" applyAlignment="1">
      <alignment horizontal="right" vertical="center" wrapText="1"/>
    </xf>
    <xf numFmtId="164" fontId="6" fillId="0" borderId="22" xfId="2" applyNumberFormat="1" applyFont="1" applyBorder="1" applyAlignment="1">
      <alignment vertical="center" wrapText="1"/>
    </xf>
    <xf numFmtId="0" fontId="3" fillId="0" borderId="69" xfId="0" applyFont="1" applyBorder="1" applyAlignment="1">
      <alignment vertical="center"/>
    </xf>
    <xf numFmtId="0" fontId="2" fillId="17" borderId="60" xfId="0" applyFont="1" applyFill="1" applyBorder="1" applyAlignment="1">
      <alignment horizontal="center"/>
    </xf>
    <xf numFmtId="0" fontId="2" fillId="17" borderId="27" xfId="0" applyFont="1" applyFill="1" applyBorder="1" applyAlignment="1">
      <alignment horizontal="center"/>
    </xf>
    <xf numFmtId="0" fontId="2" fillId="17" borderId="61" xfId="0" applyFont="1" applyFill="1" applyBorder="1" applyAlignment="1">
      <alignment horizontal="center"/>
    </xf>
    <xf numFmtId="41" fontId="0" fillId="0" borderId="23" xfId="1" applyFont="1" applyBorder="1"/>
    <xf numFmtId="41" fontId="0" fillId="0" borderId="60" xfId="1" applyFont="1" applyFill="1" applyBorder="1"/>
    <xf numFmtId="41" fontId="0" fillId="0" borderId="62" xfId="1" applyFont="1" applyBorder="1"/>
    <xf numFmtId="41" fontId="0" fillId="0" borderId="36" xfId="1" applyFont="1" applyBorder="1"/>
    <xf numFmtId="41" fontId="0" fillId="0" borderId="20" xfId="1" applyFont="1" applyBorder="1"/>
    <xf numFmtId="41" fontId="0" fillId="0" borderId="13" xfId="1" applyFont="1" applyBorder="1"/>
    <xf numFmtId="41" fontId="0" fillId="0" borderId="68" xfId="1" applyFont="1" applyBorder="1"/>
    <xf numFmtId="0" fontId="3" fillId="12" borderId="1" xfId="0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center" vertical="center" wrapText="1"/>
    </xf>
    <xf numFmtId="41" fontId="11" fillId="0" borderId="5" xfId="0" applyNumberFormat="1" applyFont="1" applyBorder="1"/>
    <xf numFmtId="41" fontId="11" fillId="0" borderId="64" xfId="0" applyNumberFormat="1" applyFont="1" applyBorder="1"/>
    <xf numFmtId="41" fontId="0" fillId="0" borderId="23" xfId="0" applyNumberFormat="1" applyBorder="1"/>
    <xf numFmtId="41" fontId="0" fillId="0" borderId="29" xfId="0" applyNumberFormat="1" applyBorder="1"/>
    <xf numFmtId="41" fontId="0" fillId="0" borderId="30" xfId="0" applyNumberFormat="1" applyBorder="1"/>
    <xf numFmtId="41" fontId="0" fillId="0" borderId="10" xfId="0" applyNumberFormat="1" applyBorder="1"/>
    <xf numFmtId="41" fontId="0" fillId="0" borderId="60" xfId="0" applyNumberFormat="1" applyBorder="1"/>
    <xf numFmtId="41" fontId="0" fillId="0" borderId="14" xfId="0" applyNumberFormat="1" applyBorder="1"/>
    <xf numFmtId="41" fontId="0" fillId="0" borderId="15" xfId="0" applyNumberFormat="1" applyBorder="1"/>
    <xf numFmtId="41" fontId="0" fillId="0" borderId="25" xfId="1" applyFont="1" applyBorder="1"/>
    <xf numFmtId="41" fontId="5" fillId="0" borderId="35" xfId="1" applyFont="1" applyBorder="1" applyAlignment="1">
      <alignment horizontal="right" vertical="center"/>
    </xf>
    <xf numFmtId="41" fontId="5" fillId="0" borderId="12" xfId="1" applyFont="1" applyBorder="1" applyAlignment="1">
      <alignment horizontal="right" vertical="center"/>
    </xf>
    <xf numFmtId="0" fontId="14" fillId="0" borderId="8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57" xfId="0" applyFont="1" applyBorder="1" applyAlignment="1">
      <alignment horizontal="center" vertical="center" wrapText="1"/>
    </xf>
    <xf numFmtId="0" fontId="10" fillId="3" borderId="60" xfId="0" applyFont="1" applyFill="1" applyBorder="1" applyAlignment="1">
      <alignment horizontal="center" vertical="center" wrapText="1"/>
    </xf>
    <xf numFmtId="0" fontId="10" fillId="3" borderId="62" xfId="0" applyFont="1" applyFill="1" applyBorder="1" applyAlignment="1">
      <alignment horizontal="center" vertical="center" wrapText="1"/>
    </xf>
    <xf numFmtId="3" fontId="14" fillId="0" borderId="29" xfId="0" applyNumberFormat="1" applyFont="1" applyBorder="1" applyAlignment="1">
      <alignment horizontal="right" vertical="center"/>
    </xf>
    <xf numFmtId="164" fontId="14" fillId="0" borderId="30" xfId="0" applyNumberFormat="1" applyFont="1" applyBorder="1" applyAlignment="1">
      <alignment horizontal="center" vertical="center"/>
    </xf>
    <xf numFmtId="164" fontId="14" fillId="0" borderId="11" xfId="0" applyNumberFormat="1" applyFont="1" applyBorder="1" applyAlignment="1">
      <alignment horizontal="center" vertical="center" wrapText="1"/>
    </xf>
    <xf numFmtId="9" fontId="0" fillId="0" borderId="19" xfId="2" applyFont="1" applyBorder="1" applyAlignment="1">
      <alignment horizontal="center" vertical="center"/>
    </xf>
    <xf numFmtId="9" fontId="0" fillId="0" borderId="29" xfId="2" applyFont="1" applyBorder="1" applyAlignment="1">
      <alignment horizontal="center" vertical="center"/>
    </xf>
    <xf numFmtId="9" fontId="3" fillId="0" borderId="30" xfId="2" applyFont="1" applyBorder="1" applyAlignment="1">
      <alignment horizontal="center" vertical="center"/>
    </xf>
    <xf numFmtId="9" fontId="0" fillId="0" borderId="10" xfId="2" applyFont="1" applyBorder="1" applyAlignment="1">
      <alignment horizontal="center" vertical="center"/>
    </xf>
    <xf numFmtId="9" fontId="0" fillId="0" borderId="31" xfId="2" applyFont="1" applyBorder="1" applyAlignment="1">
      <alignment horizontal="center" vertical="center"/>
    </xf>
    <xf numFmtId="9" fontId="3" fillId="0" borderId="11" xfId="2" applyFont="1" applyBorder="1" applyAlignment="1">
      <alignment horizontal="center" vertical="center"/>
    </xf>
    <xf numFmtId="41" fontId="0" fillId="0" borderId="23" xfId="1" applyFont="1" applyBorder="1" applyAlignment="1">
      <alignment horizontal="center" vertical="center"/>
    </xf>
    <xf numFmtId="41" fontId="0" fillId="0" borderId="28" xfId="1" applyFont="1" applyBorder="1" applyAlignment="1">
      <alignment horizontal="center" vertical="center"/>
    </xf>
    <xf numFmtId="41" fontId="3" fillId="0" borderId="24" xfId="1" applyFont="1" applyBorder="1" applyAlignment="1">
      <alignment horizontal="center" vertical="center"/>
    </xf>
    <xf numFmtId="41" fontId="0" fillId="0" borderId="29" xfId="1" applyFont="1" applyBorder="1" applyAlignment="1">
      <alignment horizontal="center" vertical="center"/>
    </xf>
    <xf numFmtId="41" fontId="0" fillId="0" borderId="19" xfId="1" applyFont="1" applyBorder="1" applyAlignment="1">
      <alignment horizontal="center" vertical="center"/>
    </xf>
    <xf numFmtId="41" fontId="3" fillId="0" borderId="30" xfId="1" applyFont="1" applyBorder="1" applyAlignment="1">
      <alignment horizontal="center" vertical="center"/>
    </xf>
    <xf numFmtId="41" fontId="0" fillId="0" borderId="10" xfId="1" applyFont="1" applyBorder="1" applyAlignment="1">
      <alignment horizontal="center" vertical="center"/>
    </xf>
    <xf numFmtId="41" fontId="0" fillId="0" borderId="31" xfId="1" applyFont="1" applyBorder="1" applyAlignment="1">
      <alignment horizontal="center" vertical="center"/>
    </xf>
    <xf numFmtId="41" fontId="3" fillId="0" borderId="11" xfId="1" applyFont="1" applyBorder="1" applyAlignment="1">
      <alignment horizontal="center" vertical="center"/>
    </xf>
    <xf numFmtId="0" fontId="22" fillId="7" borderId="60" xfId="0" applyFont="1" applyFill="1" applyBorder="1" applyAlignment="1">
      <alignment horizontal="center" vertical="center" wrapText="1"/>
    </xf>
    <xf numFmtId="0" fontId="22" fillId="7" borderId="73" xfId="0" applyFont="1" applyFill="1" applyBorder="1" applyAlignment="1">
      <alignment horizontal="center" vertical="center" wrapText="1"/>
    </xf>
    <xf numFmtId="0" fontId="22" fillId="7" borderId="62" xfId="0" applyFont="1" applyFill="1" applyBorder="1" applyAlignment="1">
      <alignment horizontal="center" vertical="center" wrapText="1"/>
    </xf>
    <xf numFmtId="9" fontId="14" fillId="0" borderId="19" xfId="2" applyFont="1" applyBorder="1" applyAlignment="1">
      <alignment vertical="center" wrapText="1"/>
    </xf>
    <xf numFmtId="41" fontId="14" fillId="0" borderId="29" xfId="0" applyNumberFormat="1" applyFont="1" applyBorder="1" applyAlignment="1">
      <alignment vertical="center" wrapText="1"/>
    </xf>
    <xf numFmtId="164" fontId="14" fillId="0" borderId="30" xfId="0" applyNumberFormat="1" applyFont="1" applyBorder="1" applyAlignment="1">
      <alignment vertical="center"/>
    </xf>
    <xf numFmtId="41" fontId="14" fillId="0" borderId="10" xfId="0" applyNumberFormat="1" applyFont="1" applyBorder="1" applyAlignment="1">
      <alignment vertical="center" wrapText="1"/>
    </xf>
    <xf numFmtId="164" fontId="14" fillId="0" borderId="20" xfId="0" applyNumberFormat="1" applyFont="1" applyBorder="1" applyAlignment="1">
      <alignment vertical="center"/>
    </xf>
    <xf numFmtId="0" fontId="23" fillId="8" borderId="71" xfId="0" applyFont="1" applyFill="1" applyBorder="1" applyAlignment="1">
      <alignment horizontal="center" vertical="center" wrapText="1"/>
    </xf>
    <xf numFmtId="0" fontId="23" fillId="8" borderId="73" xfId="0" applyFont="1" applyFill="1" applyBorder="1" applyAlignment="1">
      <alignment horizontal="center" vertical="center" wrapText="1"/>
    </xf>
    <xf numFmtId="0" fontId="23" fillId="8" borderId="62" xfId="0" applyFont="1" applyFill="1" applyBorder="1" applyAlignment="1">
      <alignment horizontal="center" vertical="center" wrapText="1"/>
    </xf>
    <xf numFmtId="0" fontId="24" fillId="9" borderId="60" xfId="0" applyFont="1" applyFill="1" applyBorder="1" applyAlignment="1">
      <alignment horizontal="center" vertical="center" wrapText="1"/>
    </xf>
    <xf numFmtId="0" fontId="24" fillId="9" borderId="73" xfId="0" applyFont="1" applyFill="1" applyBorder="1" applyAlignment="1">
      <alignment horizontal="center" vertical="center" wrapText="1"/>
    </xf>
    <xf numFmtId="0" fontId="24" fillId="9" borderId="62" xfId="0" applyFont="1" applyFill="1" applyBorder="1" applyAlignment="1">
      <alignment horizontal="center" vertical="center" wrapText="1"/>
    </xf>
    <xf numFmtId="41" fontId="14" fillId="0" borderId="29" xfId="1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4" fillId="0" borderId="64" xfId="0" applyFont="1" applyBorder="1" applyAlignment="1">
      <alignment vertical="center" wrapText="1"/>
    </xf>
    <xf numFmtId="41" fontId="0" fillId="0" borderId="58" xfId="1" applyFont="1" applyBorder="1"/>
    <xf numFmtId="0" fontId="14" fillId="0" borderId="18" xfId="0" applyFont="1" applyBorder="1" applyAlignment="1">
      <alignment vertical="center" wrapText="1"/>
    </xf>
    <xf numFmtId="0" fontId="0" fillId="0" borderId="74" xfId="0" applyBorder="1" applyAlignment="1">
      <alignment vertical="center" wrapText="1"/>
    </xf>
    <xf numFmtId="0" fontId="3" fillId="0" borderId="14" xfId="0" applyFont="1" applyBorder="1" applyAlignment="1">
      <alignment wrapText="1"/>
    </xf>
    <xf numFmtId="0" fontId="3" fillId="0" borderId="68" xfId="0" applyFont="1" applyBorder="1" applyAlignment="1">
      <alignment wrapText="1"/>
    </xf>
    <xf numFmtId="0" fontId="14" fillId="0" borderId="3" xfId="0" applyFont="1" applyBorder="1" applyAlignment="1">
      <alignment vertical="center" wrapText="1"/>
    </xf>
    <xf numFmtId="0" fontId="14" fillId="0" borderId="66" xfId="0" applyFont="1" applyBorder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0" fontId="3" fillId="0" borderId="54" xfId="0" applyFont="1" applyBorder="1" applyAlignment="1">
      <alignment vertical="center" wrapText="1"/>
    </xf>
    <xf numFmtId="0" fontId="0" fillId="0" borderId="46" xfId="0" applyBorder="1" applyAlignment="1">
      <alignment horizontal="left"/>
    </xf>
    <xf numFmtId="0" fontId="1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41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41" fontId="27" fillId="0" borderId="40" xfId="1" applyFont="1" applyBorder="1" applyAlignment="1">
      <alignment horizontal="center" vertical="center"/>
    </xf>
    <xf numFmtId="41" fontId="27" fillId="0" borderId="22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0" fillId="0" borderId="64" xfId="0" applyBorder="1" applyAlignment="1">
      <alignment horizontal="center" vertical="center" wrapText="1"/>
    </xf>
    <xf numFmtId="41" fontId="27" fillId="0" borderId="51" xfId="1" applyFont="1" applyBorder="1" applyAlignment="1">
      <alignment horizontal="center" vertical="center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39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0" fillId="5" borderId="1" xfId="0" applyFont="1" applyFill="1" applyBorder="1" applyAlignment="1">
      <alignment horizontal="center" vertical="center" wrapText="1"/>
    </xf>
    <xf numFmtId="0" fontId="10" fillId="5" borderId="18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11" fillId="6" borderId="8" xfId="0" applyFont="1" applyFill="1" applyBorder="1" applyAlignment="1">
      <alignment horizontal="center" vertical="center"/>
    </xf>
    <xf numFmtId="0" fontId="11" fillId="6" borderId="9" xfId="0" applyFont="1" applyFill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46" xfId="0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3" fillId="8" borderId="34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/>
    </xf>
    <xf numFmtId="0" fontId="15" fillId="9" borderId="8" xfId="0" applyFont="1" applyFill="1" applyBorder="1" applyAlignment="1">
      <alignment horizontal="center" vertical="center"/>
    </xf>
    <xf numFmtId="0" fontId="15" fillId="9" borderId="34" xfId="0" applyFont="1" applyFill="1" applyBorder="1" applyAlignment="1">
      <alignment horizontal="center" vertical="center"/>
    </xf>
    <xf numFmtId="0" fontId="15" fillId="9" borderId="9" xfId="0" applyFont="1" applyFill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164" fontId="11" fillId="0" borderId="62" xfId="2" applyNumberFormat="1" applyFont="1" applyBorder="1" applyAlignment="1">
      <alignment horizontal="right" vertical="center"/>
    </xf>
    <xf numFmtId="164" fontId="11" fillId="0" borderId="51" xfId="2" applyNumberFormat="1" applyFont="1" applyBorder="1" applyAlignment="1">
      <alignment horizontal="right" vertical="center"/>
    </xf>
    <xf numFmtId="164" fontId="11" fillId="0" borderId="15" xfId="2" applyNumberFormat="1" applyFont="1" applyBorder="1" applyAlignment="1">
      <alignment horizontal="right" vertical="center"/>
    </xf>
    <xf numFmtId="164" fontId="11" fillId="0" borderId="60" xfId="2" applyNumberFormat="1" applyFont="1" applyBorder="1" applyAlignment="1">
      <alignment horizontal="right" vertical="center"/>
    </xf>
    <xf numFmtId="164" fontId="11" fillId="0" borderId="14" xfId="2" applyNumberFormat="1" applyFont="1" applyBorder="1" applyAlignment="1">
      <alignment horizontal="right" vertical="center"/>
    </xf>
    <xf numFmtId="164" fontId="11" fillId="0" borderId="27" xfId="2" applyNumberFormat="1" applyFont="1" applyBorder="1" applyAlignment="1">
      <alignment horizontal="right" vertical="center"/>
    </xf>
    <xf numFmtId="164" fontId="11" fillId="0" borderId="47" xfId="2" applyNumberFormat="1" applyFont="1" applyBorder="1" applyAlignment="1">
      <alignment horizontal="right" vertical="center"/>
    </xf>
    <xf numFmtId="0" fontId="0" fillId="0" borderId="49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164" fontId="11" fillId="0" borderId="49" xfId="2" applyNumberFormat="1" applyFont="1" applyBorder="1" applyAlignment="1">
      <alignment horizontal="right" vertical="center"/>
    </xf>
    <xf numFmtId="164" fontId="11" fillId="0" borderId="50" xfId="2" applyNumberFormat="1" applyFont="1" applyBorder="1" applyAlignment="1">
      <alignment horizontal="right" vertical="center"/>
    </xf>
    <xf numFmtId="0" fontId="0" fillId="0" borderId="23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60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3" fillId="14" borderId="23" xfId="0" applyFont="1" applyFill="1" applyBorder="1" applyAlignment="1">
      <alignment horizontal="center" vertical="center" wrapText="1"/>
    </xf>
    <xf numFmtId="0" fontId="3" fillId="14" borderId="60" xfId="0" applyFont="1" applyFill="1" applyBorder="1" applyAlignment="1">
      <alignment horizontal="center" vertical="center" wrapText="1"/>
    </xf>
    <xf numFmtId="0" fontId="3" fillId="14" borderId="28" xfId="0" applyFont="1" applyFill="1" applyBorder="1" applyAlignment="1">
      <alignment horizontal="center" vertical="center" wrapText="1"/>
    </xf>
    <xf numFmtId="0" fontId="3" fillId="14" borderId="27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center" vertical="center" wrapText="1"/>
    </xf>
    <xf numFmtId="0" fontId="12" fillId="9" borderId="28" xfId="0" applyFont="1" applyFill="1" applyBorder="1" applyAlignment="1">
      <alignment horizontal="center" vertical="center" wrapText="1"/>
    </xf>
    <xf numFmtId="0" fontId="12" fillId="9" borderId="24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3" fillId="14" borderId="45" xfId="0" applyFont="1" applyFill="1" applyBorder="1" applyAlignment="1">
      <alignment horizontal="center" vertical="center" wrapText="1"/>
    </xf>
    <xf numFmtId="0" fontId="3" fillId="14" borderId="50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0" xfId="0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3" xfId="0" applyFont="1" applyBorder="1" applyAlignment="1">
      <alignment horizontal="center" vertical="center" wrapText="1"/>
    </xf>
    <xf numFmtId="0" fontId="14" fillId="0" borderId="64" xfId="0" applyFont="1" applyBorder="1" applyAlignment="1">
      <alignment horizontal="center" vertical="center" wrapText="1"/>
    </xf>
    <xf numFmtId="0" fontId="3" fillId="16" borderId="23" xfId="0" applyFont="1" applyFill="1" applyBorder="1" applyAlignment="1">
      <alignment horizontal="center"/>
    </xf>
    <xf numFmtId="0" fontId="3" fillId="16" borderId="28" xfId="0" applyFont="1" applyFill="1" applyBorder="1" applyAlignment="1">
      <alignment horizontal="center"/>
    </xf>
    <xf numFmtId="0" fontId="3" fillId="16" borderId="24" xfId="0" applyFont="1" applyFill="1" applyBorder="1" applyAlignment="1">
      <alignment horizontal="center"/>
    </xf>
    <xf numFmtId="0" fontId="28" fillId="19" borderId="23" xfId="0" applyFont="1" applyFill="1" applyBorder="1" applyAlignment="1">
      <alignment horizontal="center"/>
    </xf>
    <xf numFmtId="0" fontId="28" fillId="19" borderId="28" xfId="0" applyFont="1" applyFill="1" applyBorder="1" applyAlignment="1">
      <alignment horizontal="center"/>
    </xf>
    <xf numFmtId="0" fontId="28" fillId="19" borderId="24" xfId="0" applyFont="1" applyFill="1" applyBorder="1" applyAlignment="1">
      <alignment horizontal="center"/>
    </xf>
    <xf numFmtId="0" fontId="3" fillId="14" borderId="33" xfId="0" applyFont="1" applyFill="1" applyBorder="1" applyAlignment="1">
      <alignment horizontal="center" vertical="center" wrapText="1"/>
    </xf>
    <xf numFmtId="0" fontId="3" fillId="14" borderId="41" xfId="0" applyFont="1" applyFill="1" applyBorder="1" applyAlignment="1">
      <alignment horizontal="center" vertical="center" wrapText="1"/>
    </xf>
    <xf numFmtId="0" fontId="3" fillId="14" borderId="21" xfId="0" applyFont="1" applyFill="1" applyBorder="1" applyAlignment="1">
      <alignment horizontal="center" vertical="center" wrapText="1"/>
    </xf>
    <xf numFmtId="0" fontId="20" fillId="0" borderId="21" xfId="0" applyFont="1" applyBorder="1" applyAlignment="1">
      <alignment horizontal="center" wrapText="1"/>
    </xf>
    <xf numFmtId="0" fontId="20" fillId="0" borderId="6" xfId="0" applyFont="1" applyBorder="1" applyAlignment="1">
      <alignment horizontal="center" wrapText="1"/>
    </xf>
    <xf numFmtId="0" fontId="20" fillId="0" borderId="48" xfId="0" applyFont="1" applyBorder="1" applyAlignment="1">
      <alignment horizontal="center" wrapText="1"/>
    </xf>
    <xf numFmtId="0" fontId="0" fillId="0" borderId="2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4" fontId="11" fillId="0" borderId="40" xfId="2" applyNumberFormat="1" applyFont="1" applyBorder="1" applyAlignment="1">
      <alignment horizontal="right" vertical="center"/>
    </xf>
    <xf numFmtId="164" fontId="11" fillId="0" borderId="41" xfId="2" applyNumberFormat="1" applyFont="1" applyBorder="1" applyAlignment="1">
      <alignment horizontal="right" vertical="center"/>
    </xf>
    <xf numFmtId="164" fontId="11" fillId="0" borderId="45" xfId="2" applyNumberFormat="1" applyFont="1" applyBorder="1" applyAlignment="1">
      <alignment horizontal="right" vertical="center"/>
    </xf>
    <xf numFmtId="0" fontId="3" fillId="0" borderId="25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58" xfId="0" applyFont="1" applyBorder="1" applyAlignment="1">
      <alignment horizontal="left" vertical="center" wrapText="1"/>
    </xf>
    <xf numFmtId="0" fontId="3" fillId="0" borderId="59" xfId="0" applyFont="1" applyBorder="1" applyAlignment="1">
      <alignment horizontal="left" vertical="center" wrapText="1"/>
    </xf>
    <xf numFmtId="0" fontId="3" fillId="0" borderId="72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11" fillId="0" borderId="3" xfId="0" applyFont="1" applyBorder="1" applyAlignment="1">
      <alignment horizontal="center"/>
    </xf>
    <xf numFmtId="0" fontId="0" fillId="0" borderId="5" xfId="0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center"/>
    </xf>
    <xf numFmtId="0" fontId="11" fillId="0" borderId="33" xfId="0" applyFont="1" applyBorder="1" applyAlignment="1">
      <alignment horizontal="center"/>
    </xf>
    <xf numFmtId="0" fontId="11" fillId="0" borderId="52" xfId="0" applyFont="1" applyBorder="1" applyAlignment="1">
      <alignment horizontal="center"/>
    </xf>
    <xf numFmtId="0" fontId="11" fillId="0" borderId="5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14" borderId="59" xfId="0" applyFont="1" applyFill="1" applyBorder="1" applyAlignment="1">
      <alignment horizontal="center" vertical="center" wrapText="1"/>
    </xf>
    <xf numFmtId="0" fontId="3" fillId="14" borderId="39" xfId="0" applyFont="1" applyFill="1" applyBorder="1" applyAlignment="1">
      <alignment horizontal="center" vertical="center" wrapText="1"/>
    </xf>
    <xf numFmtId="0" fontId="2" fillId="17" borderId="23" xfId="0" applyFont="1" applyFill="1" applyBorder="1" applyAlignment="1">
      <alignment horizontal="center"/>
    </xf>
    <xf numFmtId="0" fontId="2" fillId="17" borderId="28" xfId="0" applyFont="1" applyFill="1" applyBorder="1" applyAlignment="1">
      <alignment horizontal="center"/>
    </xf>
    <xf numFmtId="0" fontId="2" fillId="17" borderId="36" xfId="0" applyFont="1" applyFill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3" fillId="14" borderId="46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41" fontId="11" fillId="0" borderId="59" xfId="0" applyNumberFormat="1" applyFont="1" applyBorder="1" applyAlignment="1">
      <alignment horizontal="center" vertical="center"/>
    </xf>
    <xf numFmtId="41" fontId="11" fillId="0" borderId="72" xfId="0" applyNumberFormat="1" applyFont="1" applyBorder="1" applyAlignment="1">
      <alignment horizontal="center" vertical="center"/>
    </xf>
    <xf numFmtId="41" fontId="11" fillId="0" borderId="2" xfId="0" applyNumberFormat="1" applyFont="1" applyBorder="1" applyAlignment="1">
      <alignment horizontal="center" vertical="center"/>
    </xf>
    <xf numFmtId="41" fontId="11" fillId="0" borderId="63" xfId="0" applyNumberFormat="1" applyFont="1" applyBorder="1" applyAlignment="1">
      <alignment horizontal="center" vertical="center"/>
    </xf>
    <xf numFmtId="0" fontId="11" fillId="0" borderId="63" xfId="0" applyFont="1" applyBorder="1" applyAlignment="1">
      <alignment horizontal="center" vertical="center"/>
    </xf>
    <xf numFmtId="0" fontId="11" fillId="0" borderId="6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0" fillId="0" borderId="68" xfId="0" applyBorder="1" applyAlignment="1">
      <alignment vertical="center"/>
    </xf>
    <xf numFmtId="0" fontId="3" fillId="14" borderId="10" xfId="0" applyFont="1" applyFill="1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62" xfId="0" applyBorder="1" applyAlignment="1">
      <alignment vertical="center" wrapText="1"/>
    </xf>
    <xf numFmtId="0" fontId="0" fillId="0" borderId="17" xfId="0" applyBorder="1" applyAlignment="1">
      <alignment vertical="center"/>
    </xf>
    <xf numFmtId="164" fontId="6" fillId="0" borderId="36" xfId="2" applyNumberFormat="1" applyFont="1" applyBorder="1" applyAlignment="1">
      <alignment vertical="center" wrapText="1"/>
    </xf>
    <xf numFmtId="0" fontId="0" fillId="0" borderId="25" xfId="0" applyBorder="1" applyAlignment="1">
      <alignment horizontal="right" vertical="center" wrapText="1"/>
    </xf>
    <xf numFmtId="164" fontId="6" fillId="0" borderId="20" xfId="2" applyNumberFormat="1" applyFont="1" applyBorder="1" applyAlignment="1">
      <alignment vertical="center" wrapText="1"/>
    </xf>
    <xf numFmtId="0" fontId="0" fillId="0" borderId="26" xfId="0" applyBorder="1" applyAlignment="1">
      <alignment horizontal="right" vertical="center" wrapText="1"/>
    </xf>
    <xf numFmtId="164" fontId="6" fillId="0" borderId="61" xfId="2" applyNumberFormat="1" applyFont="1" applyBorder="1" applyAlignment="1">
      <alignment vertical="center" wrapText="1"/>
    </xf>
    <xf numFmtId="0" fontId="0" fillId="0" borderId="58" xfId="0" applyBorder="1" applyAlignment="1">
      <alignment horizontal="right" vertical="center" wrapText="1"/>
    </xf>
    <xf numFmtId="165" fontId="0" fillId="0" borderId="25" xfId="0" applyNumberFormat="1" applyBorder="1" applyAlignment="1">
      <alignment horizontal="right" vertical="center" wrapText="1"/>
    </xf>
    <xf numFmtId="165" fontId="0" fillId="0" borderId="26" xfId="0" applyNumberFormat="1" applyBorder="1" applyAlignment="1">
      <alignment horizontal="right" vertical="center" wrapText="1"/>
    </xf>
    <xf numFmtId="165" fontId="0" fillId="0" borderId="56" xfId="0" applyNumberFormat="1" applyBorder="1" applyAlignment="1">
      <alignment horizontal="right" vertical="center" wrapText="1"/>
    </xf>
    <xf numFmtId="41" fontId="0" fillId="0" borderId="64" xfId="1" applyFont="1" applyBorder="1" applyAlignment="1">
      <alignment vertical="center"/>
    </xf>
    <xf numFmtId="0" fontId="3" fillId="0" borderId="52" xfId="0" applyFont="1" applyBorder="1" applyAlignment="1">
      <alignment vertical="center"/>
    </xf>
    <xf numFmtId="0" fontId="3" fillId="0" borderId="54" xfId="0" applyFont="1" applyBorder="1" applyAlignment="1">
      <alignment vertical="center"/>
    </xf>
    <xf numFmtId="0" fontId="0" fillId="0" borderId="16" xfId="0" applyBorder="1" applyAlignment="1">
      <alignment horizontal="center" vertical="center"/>
    </xf>
    <xf numFmtId="41" fontId="0" fillId="0" borderId="66" xfId="1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41" fontId="11" fillId="0" borderId="21" xfId="0" applyNumberFormat="1" applyFont="1" applyBorder="1" applyAlignment="1">
      <alignment vertical="center"/>
    </xf>
    <xf numFmtId="0" fontId="0" fillId="11" borderId="22" xfId="0" applyFill="1" applyBorder="1" applyAlignment="1">
      <alignment vertical="center"/>
    </xf>
    <xf numFmtId="0" fontId="11" fillId="15" borderId="39" xfId="0" applyFont="1" applyFill="1" applyBorder="1" applyAlignment="1">
      <alignment horizontal="right" vertical="center" wrapText="1"/>
    </xf>
    <xf numFmtId="0" fontId="0" fillId="0" borderId="15" xfId="0" applyBorder="1" applyAlignment="1">
      <alignment vertical="center" wrapText="1"/>
    </xf>
  </cellXfs>
  <cellStyles count="5">
    <cellStyle name="Millares [0]" xfId="1" builtinId="6"/>
    <cellStyle name="Normal" xfId="0" builtinId="0"/>
    <cellStyle name="Normal_Detalle Zonas Urbanas" xfId="4" xr:uid="{5179CE74-4F5D-4660-BEA6-460A5BD0050D}"/>
    <cellStyle name="Normal_Hoja3" xfId="3" xr:uid="{7C8812DB-539A-49DF-872E-4C7C9841BA0B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7FDFD-DB5F-41A0-A2C0-A069EC399E55}">
  <dimension ref="B2:J15"/>
  <sheetViews>
    <sheetView workbookViewId="0">
      <selection activeCell="E17" sqref="E17"/>
    </sheetView>
  </sheetViews>
  <sheetFormatPr baseColWidth="10" defaultRowHeight="15" x14ac:dyDescent="0.25"/>
  <cols>
    <col min="2" max="2" width="15" bestFit="1" customWidth="1"/>
    <col min="3" max="3" width="10" customWidth="1"/>
    <col min="4" max="4" width="10.28515625" bestFit="1" customWidth="1"/>
    <col min="5" max="5" width="17.42578125" customWidth="1"/>
    <col min="6" max="6" width="18.7109375" customWidth="1"/>
    <col min="7" max="7" width="18" customWidth="1"/>
    <col min="8" max="8" width="17.5703125" customWidth="1"/>
    <col min="9" max="9" width="16.85546875" customWidth="1"/>
    <col min="10" max="10" width="17.140625" customWidth="1"/>
  </cols>
  <sheetData>
    <row r="2" spans="2:10" ht="16.5" thickBot="1" x14ac:dyDescent="0.3">
      <c r="B2" s="323" t="s">
        <v>56</v>
      </c>
      <c r="C2" s="323"/>
      <c r="D2" s="323"/>
      <c r="E2" s="323"/>
      <c r="F2" s="323"/>
      <c r="G2" s="323"/>
      <c r="H2" s="323"/>
      <c r="I2" s="323"/>
      <c r="J2" s="323"/>
    </row>
    <row r="3" spans="2:10" s="1" customFormat="1" ht="60.75" thickBot="1" x14ac:dyDescent="0.3">
      <c r="B3" s="26" t="s">
        <v>39</v>
      </c>
      <c r="C3" s="142" t="s">
        <v>0</v>
      </c>
      <c r="D3" s="27" t="s">
        <v>3</v>
      </c>
      <c r="E3" s="28" t="s">
        <v>5</v>
      </c>
      <c r="F3" s="25" t="s">
        <v>25</v>
      </c>
      <c r="G3" s="29" t="s">
        <v>26</v>
      </c>
      <c r="H3" s="30" t="s">
        <v>27</v>
      </c>
      <c r="I3" s="26" t="s">
        <v>28</v>
      </c>
      <c r="J3" s="31" t="s">
        <v>29</v>
      </c>
    </row>
    <row r="4" spans="2:10" x14ac:dyDescent="0.25">
      <c r="B4" s="324" t="s">
        <v>74</v>
      </c>
      <c r="C4" s="326" t="s">
        <v>74</v>
      </c>
      <c r="D4" s="189" t="s">
        <v>74</v>
      </c>
      <c r="E4" s="23">
        <v>35468</v>
      </c>
      <c r="F4" s="333">
        <f>E4</f>
        <v>35468</v>
      </c>
      <c r="G4" s="23">
        <v>5985</v>
      </c>
      <c r="H4" s="333">
        <f>SUM(G4:G5)</f>
        <v>6662</v>
      </c>
      <c r="I4" s="106">
        <f>E4+G4</f>
        <v>41453</v>
      </c>
      <c r="J4" s="333">
        <f>F4+H4</f>
        <v>42130</v>
      </c>
    </row>
    <row r="5" spans="2:10" ht="15.75" thickBot="1" x14ac:dyDescent="0.3">
      <c r="B5" s="325"/>
      <c r="C5" s="327"/>
      <c r="D5" s="191" t="s">
        <v>75</v>
      </c>
      <c r="E5" s="192">
        <v>0</v>
      </c>
      <c r="F5" s="334"/>
      <c r="G5" s="192">
        <v>677</v>
      </c>
      <c r="H5" s="334"/>
      <c r="I5" s="193">
        <f>G5</f>
        <v>677</v>
      </c>
      <c r="J5" s="334"/>
    </row>
    <row r="6" spans="2:10" ht="14.45" customHeight="1" x14ac:dyDescent="0.25">
      <c r="B6" s="335" t="s">
        <v>76</v>
      </c>
      <c r="C6" s="328" t="s">
        <v>76</v>
      </c>
      <c r="D6" s="170" t="s">
        <v>76</v>
      </c>
      <c r="E6" s="23">
        <v>14335</v>
      </c>
      <c r="F6" s="333">
        <f>SUM(E6:E8)</f>
        <v>18640</v>
      </c>
      <c r="G6" s="93">
        <v>3031</v>
      </c>
      <c r="H6" s="333">
        <f>SUM(G6:G8)</f>
        <v>5250</v>
      </c>
      <c r="I6" s="106">
        <f t="shared" ref="I6:I12" si="0">E6+G6</f>
        <v>17366</v>
      </c>
      <c r="J6" s="333">
        <f>SUM(I6:I8)</f>
        <v>23890</v>
      </c>
    </row>
    <row r="7" spans="2:10" x14ac:dyDescent="0.25">
      <c r="B7" s="336"/>
      <c r="C7" s="329"/>
      <c r="D7" s="137" t="s">
        <v>77</v>
      </c>
      <c r="E7" s="22">
        <v>2964</v>
      </c>
      <c r="F7" s="338"/>
      <c r="G7" s="94">
        <v>2113</v>
      </c>
      <c r="H7" s="338"/>
      <c r="I7" s="271">
        <f t="shared" si="0"/>
        <v>5077</v>
      </c>
      <c r="J7" s="338"/>
    </row>
    <row r="8" spans="2:10" ht="15.75" thickBot="1" x14ac:dyDescent="0.3">
      <c r="B8" s="336"/>
      <c r="C8" s="329"/>
      <c r="D8" s="208" t="s">
        <v>78</v>
      </c>
      <c r="E8" s="192">
        <v>1341</v>
      </c>
      <c r="F8" s="338"/>
      <c r="G8" s="209">
        <v>106</v>
      </c>
      <c r="H8" s="338"/>
      <c r="I8" s="193">
        <f t="shared" si="0"/>
        <v>1447</v>
      </c>
      <c r="J8" s="338"/>
    </row>
    <row r="9" spans="2:10" ht="14.45" customHeight="1" x14ac:dyDescent="0.25">
      <c r="B9" s="335" t="s">
        <v>49</v>
      </c>
      <c r="C9" s="328" t="s">
        <v>81</v>
      </c>
      <c r="D9" s="170" t="s">
        <v>79</v>
      </c>
      <c r="E9" s="23">
        <v>2322</v>
      </c>
      <c r="F9" s="333">
        <f>SUM(E9:E13)</f>
        <v>4381</v>
      </c>
      <c r="G9" s="93">
        <v>1399</v>
      </c>
      <c r="H9" s="333">
        <f>SUM(G9:G13)</f>
        <v>4948</v>
      </c>
      <c r="I9" s="106">
        <f t="shared" si="0"/>
        <v>3721</v>
      </c>
      <c r="J9" s="333">
        <f>SUM(I9:I13)</f>
        <v>9329</v>
      </c>
    </row>
    <row r="10" spans="2:10" x14ac:dyDescent="0.25">
      <c r="B10" s="336"/>
      <c r="C10" s="330"/>
      <c r="D10" s="137" t="s">
        <v>80</v>
      </c>
      <c r="E10" s="22">
        <v>0</v>
      </c>
      <c r="F10" s="338"/>
      <c r="G10" s="92">
        <v>2122</v>
      </c>
      <c r="H10" s="338"/>
      <c r="I10" s="271">
        <f t="shared" si="0"/>
        <v>2122</v>
      </c>
      <c r="J10" s="338"/>
    </row>
    <row r="11" spans="2:10" ht="14.45" customHeight="1" x14ac:dyDescent="0.25">
      <c r="B11" s="336"/>
      <c r="C11" s="331" t="s">
        <v>85</v>
      </c>
      <c r="D11" s="137" t="s">
        <v>82</v>
      </c>
      <c r="E11" s="22">
        <v>2059</v>
      </c>
      <c r="F11" s="338"/>
      <c r="G11" s="92">
        <v>552</v>
      </c>
      <c r="H11" s="338"/>
      <c r="I11" s="271">
        <f t="shared" si="0"/>
        <v>2611</v>
      </c>
      <c r="J11" s="338"/>
    </row>
    <row r="12" spans="2:10" x14ac:dyDescent="0.25">
      <c r="B12" s="336"/>
      <c r="C12" s="329"/>
      <c r="D12" s="137" t="s">
        <v>83</v>
      </c>
      <c r="E12" s="22">
        <v>0</v>
      </c>
      <c r="F12" s="338"/>
      <c r="G12" s="94">
        <v>485</v>
      </c>
      <c r="H12" s="338"/>
      <c r="I12" s="271">
        <f t="shared" si="0"/>
        <v>485</v>
      </c>
      <c r="J12" s="338"/>
    </row>
    <row r="13" spans="2:10" ht="15.75" thickBot="1" x14ac:dyDescent="0.3">
      <c r="B13" s="337"/>
      <c r="C13" s="332"/>
      <c r="D13" s="171" t="s">
        <v>84</v>
      </c>
      <c r="E13" s="24">
        <v>0</v>
      </c>
      <c r="F13" s="334"/>
      <c r="G13" s="95">
        <v>390</v>
      </c>
      <c r="H13" s="334"/>
      <c r="I13" s="272">
        <f t="shared" ref="I13" si="1">E13+G13</f>
        <v>390</v>
      </c>
      <c r="J13" s="334"/>
    </row>
    <row r="14" spans="2:10" ht="16.5" thickBot="1" x14ac:dyDescent="0.3">
      <c r="B14" s="339" t="s">
        <v>2</v>
      </c>
      <c r="C14" s="340"/>
      <c r="D14" s="341"/>
      <c r="E14" s="194">
        <f>SUM(E4:E13)</f>
        <v>58489</v>
      </c>
      <c r="F14" s="195">
        <f>SUM(E14)</f>
        <v>58489</v>
      </c>
      <c r="G14" s="194">
        <f>SUM(G4:G13)</f>
        <v>16860</v>
      </c>
      <c r="H14" s="196">
        <f>SUM(H4:H13)</f>
        <v>16860</v>
      </c>
      <c r="I14" s="197">
        <f>SUM(I4:I13)</f>
        <v>75349</v>
      </c>
      <c r="J14" s="196">
        <f>SUM(J4:J13)</f>
        <v>75349</v>
      </c>
    </row>
    <row r="15" spans="2:10" x14ac:dyDescent="0.25">
      <c r="B15" s="322" t="s">
        <v>57</v>
      </c>
      <c r="C15" s="322"/>
      <c r="D15" s="322"/>
      <c r="E15" s="322"/>
      <c r="F15" s="322"/>
      <c r="G15" s="322"/>
      <c r="H15" s="322"/>
      <c r="I15" s="322"/>
      <c r="J15" s="322"/>
    </row>
  </sheetData>
  <mergeCells count="19">
    <mergeCell ref="J9:J13"/>
    <mergeCell ref="J4:J5"/>
    <mergeCell ref="B14:D14"/>
    <mergeCell ref="B15:J15"/>
    <mergeCell ref="B2:J2"/>
    <mergeCell ref="B4:B5"/>
    <mergeCell ref="C4:C5"/>
    <mergeCell ref="C6:C8"/>
    <mergeCell ref="C9:C10"/>
    <mergeCell ref="C11:C13"/>
    <mergeCell ref="F4:F5"/>
    <mergeCell ref="H4:H5"/>
    <mergeCell ref="B6:B8"/>
    <mergeCell ref="B9:B13"/>
    <mergeCell ref="F6:F8"/>
    <mergeCell ref="H6:H8"/>
    <mergeCell ref="J6:J8"/>
    <mergeCell ref="F9:F13"/>
    <mergeCell ref="H9:H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ADDC8-B61D-44B8-9893-AE4FF72F4B11}">
  <dimension ref="B2:R19"/>
  <sheetViews>
    <sheetView workbookViewId="0">
      <selection activeCell="F11" sqref="F11"/>
    </sheetView>
  </sheetViews>
  <sheetFormatPr baseColWidth="10" defaultRowHeight="15" x14ac:dyDescent="0.25"/>
  <cols>
    <col min="2" max="2" width="13.7109375" customWidth="1"/>
    <col min="3" max="3" width="14" customWidth="1"/>
    <col min="15" max="15" width="13.28515625" customWidth="1"/>
  </cols>
  <sheetData>
    <row r="2" spans="2:18" ht="15.75" thickBot="1" x14ac:dyDescent="0.3">
      <c r="B2" s="342" t="s">
        <v>58</v>
      </c>
      <c r="C2" s="342"/>
      <c r="D2" s="342"/>
      <c r="E2" s="342"/>
      <c r="F2" s="342"/>
      <c r="G2" s="342"/>
      <c r="H2" s="342"/>
    </row>
    <row r="3" spans="2:18" ht="16.5" thickBot="1" x14ac:dyDescent="0.3">
      <c r="B3" s="343" t="s">
        <v>39</v>
      </c>
      <c r="C3" s="345" t="s">
        <v>6</v>
      </c>
      <c r="D3" s="346"/>
      <c r="E3" s="347" t="s">
        <v>7</v>
      </c>
      <c r="F3" s="347"/>
      <c r="G3" s="348" t="s">
        <v>8</v>
      </c>
      <c r="H3" s="349"/>
      <c r="J3" s="354" t="s">
        <v>14</v>
      </c>
      <c r="K3" s="354"/>
      <c r="L3" s="354"/>
      <c r="M3" s="354"/>
      <c r="O3" s="340" t="s">
        <v>31</v>
      </c>
      <c r="P3" s="340"/>
      <c r="Q3" s="340"/>
      <c r="R3" s="340"/>
    </row>
    <row r="4" spans="2:18" ht="30.75" thickBot="1" x14ac:dyDescent="0.3">
      <c r="B4" s="344"/>
      <c r="C4" s="276" t="s">
        <v>9</v>
      </c>
      <c r="D4" s="277" t="s">
        <v>10</v>
      </c>
      <c r="E4" s="2" t="s">
        <v>9</v>
      </c>
      <c r="F4" s="3" t="s">
        <v>11</v>
      </c>
      <c r="G4" s="4" t="s">
        <v>9</v>
      </c>
      <c r="H4" s="5" t="s">
        <v>12</v>
      </c>
      <c r="K4" s="12" t="s">
        <v>15</v>
      </c>
      <c r="L4" s="13" t="s">
        <v>1</v>
      </c>
      <c r="M4" s="14" t="s">
        <v>2</v>
      </c>
      <c r="O4" s="63" t="s">
        <v>39</v>
      </c>
      <c r="P4" s="32" t="s">
        <v>17</v>
      </c>
      <c r="Q4" s="33" t="s">
        <v>18</v>
      </c>
      <c r="R4" s="34" t="s">
        <v>2</v>
      </c>
    </row>
    <row r="5" spans="2:18" x14ac:dyDescent="0.25">
      <c r="B5" s="273" t="s">
        <v>74</v>
      </c>
      <c r="C5" s="9">
        <f>'+18 comuna y Conglomerado'!F4</f>
        <v>35468</v>
      </c>
      <c r="D5" s="10">
        <f>C5/$C$8</f>
        <v>0.60640462309152143</v>
      </c>
      <c r="E5" s="9">
        <f>'+18 comuna y Conglomerado'!H4</f>
        <v>6662</v>
      </c>
      <c r="F5" s="10">
        <f>E5/$E$8</f>
        <v>0.39513641755634638</v>
      </c>
      <c r="G5" s="9">
        <f>C5+E5</f>
        <v>42130</v>
      </c>
      <c r="H5" s="10">
        <f>G5/$G$8</f>
        <v>0.55913150804921097</v>
      </c>
      <c r="J5" s="273" t="s">
        <v>74</v>
      </c>
      <c r="K5" s="20">
        <f>C5/$G$8</f>
        <v>0.47071626697102814</v>
      </c>
      <c r="L5" s="15">
        <f>E5/G8</f>
        <v>8.8415241078182855E-2</v>
      </c>
      <c r="M5" s="16">
        <f>SUM(K5:L5)</f>
        <v>0.55913150804921097</v>
      </c>
      <c r="O5" s="273" t="s">
        <v>74</v>
      </c>
      <c r="P5" s="287">
        <f>$I$19*K5</f>
        <v>211.82232013696267</v>
      </c>
      <c r="Q5" s="288">
        <f>$I$19*L5</f>
        <v>39.786858485182286</v>
      </c>
      <c r="R5" s="289">
        <f>SUM(P5:Q5)</f>
        <v>251.60917862214495</v>
      </c>
    </row>
    <row r="6" spans="2:18" x14ac:dyDescent="0.25">
      <c r="B6" s="274" t="s">
        <v>76</v>
      </c>
      <c r="C6" s="278">
        <f>'+18 comuna y Conglomerado'!F6</f>
        <v>18640</v>
      </c>
      <c r="D6" s="279">
        <f t="shared" ref="D6:D7" si="0">C6/$C$8</f>
        <v>0.31869240369984098</v>
      </c>
      <c r="E6" s="278">
        <f>'+18 comuna y Conglomerado'!H6</f>
        <v>5250</v>
      </c>
      <c r="F6" s="279">
        <f t="shared" ref="F6:F7" si="1">E6/$E$8</f>
        <v>0.31138790035587188</v>
      </c>
      <c r="G6" s="278">
        <f t="shared" ref="G6:G7" si="2">C6+E6</f>
        <v>23890</v>
      </c>
      <c r="H6" s="279">
        <f t="shared" ref="H6:H7" si="3">G6/$G$8</f>
        <v>0.31705795697354977</v>
      </c>
      <c r="J6" s="274" t="s">
        <v>76</v>
      </c>
      <c r="K6" s="282">
        <f t="shared" ref="K6:K7" si="4">C6/$G$8</f>
        <v>0.24738218158170647</v>
      </c>
      <c r="L6" s="281">
        <f>E6/G8</f>
        <v>6.9675775391843289E-2</v>
      </c>
      <c r="M6" s="283">
        <f t="shared" ref="M6:M7" si="5">SUM(K6:L6)</f>
        <v>0.31705795697354977</v>
      </c>
      <c r="O6" s="274" t="s">
        <v>76</v>
      </c>
      <c r="P6" s="290">
        <f t="shared" ref="P6:P7" si="6">$I$19*K6</f>
        <v>111.3219817117679</v>
      </c>
      <c r="Q6" s="291">
        <f t="shared" ref="Q6:Q7" si="7">$I$19*L6</f>
        <v>31.354098926329481</v>
      </c>
      <c r="R6" s="292">
        <f>P6+Q6</f>
        <v>142.67608063809737</v>
      </c>
    </row>
    <row r="7" spans="2:18" s="1" customFormat="1" ht="30.75" thickBot="1" x14ac:dyDescent="0.3">
      <c r="B7" s="275" t="s">
        <v>49</v>
      </c>
      <c r="C7" s="107">
        <f>'+18 comuna y Conglomerado'!F9</f>
        <v>4381</v>
      </c>
      <c r="D7" s="280">
        <f t="shared" si="0"/>
        <v>7.4902973208637522E-2</v>
      </c>
      <c r="E7" s="107">
        <f>'+18 comuna y Conglomerado'!H9</f>
        <v>4948</v>
      </c>
      <c r="F7" s="280">
        <f t="shared" si="1"/>
        <v>0.29347568208778174</v>
      </c>
      <c r="G7" s="107">
        <f t="shared" si="2"/>
        <v>9329</v>
      </c>
      <c r="H7" s="280">
        <f t="shared" si="3"/>
        <v>0.12381053497723925</v>
      </c>
      <c r="J7" s="275" t="s">
        <v>49</v>
      </c>
      <c r="K7" s="284">
        <f t="shared" si="4"/>
        <v>5.8142775617460084E-2</v>
      </c>
      <c r="L7" s="285">
        <f>E7/G8</f>
        <v>6.5667759359779157E-2</v>
      </c>
      <c r="M7" s="286">
        <f t="shared" si="5"/>
        <v>0.12381053497723923</v>
      </c>
      <c r="O7" s="275" t="s">
        <v>49</v>
      </c>
      <c r="P7" s="293">
        <f t="shared" si="6"/>
        <v>26.164249027857039</v>
      </c>
      <c r="Q7" s="294">
        <f t="shared" si="7"/>
        <v>29.550491711900619</v>
      </c>
      <c r="R7" s="295">
        <f>SUM(P7:Q7)</f>
        <v>55.714740739757659</v>
      </c>
    </row>
    <row r="8" spans="2:18" ht="16.5" thickBot="1" x14ac:dyDescent="0.3">
      <c r="B8" s="6" t="s">
        <v>13</v>
      </c>
      <c r="C8" s="7">
        <f t="shared" ref="C8:H8" si="8">SUM(C5:C7)</f>
        <v>58489</v>
      </c>
      <c r="D8" s="8">
        <f t="shared" si="8"/>
        <v>0.99999999999999989</v>
      </c>
      <c r="E8" s="96">
        <f t="shared" si="8"/>
        <v>16860</v>
      </c>
      <c r="F8" s="97">
        <f t="shared" si="8"/>
        <v>1</v>
      </c>
      <c r="G8" s="98">
        <f t="shared" si="8"/>
        <v>75349</v>
      </c>
      <c r="H8" s="99">
        <f t="shared" si="8"/>
        <v>1</v>
      </c>
      <c r="J8" s="17" t="s">
        <v>13</v>
      </c>
      <c r="K8" s="18">
        <f>SUM(K5:K7)</f>
        <v>0.7762412241701947</v>
      </c>
      <c r="L8" s="18">
        <f>SUM(L5:L7)</f>
        <v>0.2237587758298053</v>
      </c>
      <c r="M8" s="19">
        <f>SUM(M5:M7)</f>
        <v>1</v>
      </c>
      <c r="O8" s="64" t="s">
        <v>2</v>
      </c>
      <c r="P8" s="45">
        <f>SUM(P5:P7)</f>
        <v>349.30855087658767</v>
      </c>
      <c r="Q8" s="46">
        <f>SUM(Q5:Q7)</f>
        <v>100.69144912341238</v>
      </c>
      <c r="R8" s="47">
        <f>SUM(R5:R7)</f>
        <v>450</v>
      </c>
    </row>
    <row r="9" spans="2:18" x14ac:dyDescent="0.25">
      <c r="B9" s="353" t="s">
        <v>57</v>
      </c>
      <c r="C9" s="353"/>
      <c r="D9" s="353"/>
      <c r="E9" s="353"/>
      <c r="F9" s="353"/>
      <c r="G9" s="353"/>
      <c r="H9" s="353"/>
    </row>
    <row r="13" spans="2:18" ht="15.75" thickBot="1" x14ac:dyDescent="0.3">
      <c r="B13" s="342" t="s">
        <v>16</v>
      </c>
      <c r="C13" s="342"/>
      <c r="D13" s="342"/>
      <c r="E13" s="342"/>
      <c r="F13" s="342"/>
      <c r="G13" s="342"/>
      <c r="H13" s="342"/>
      <c r="I13" s="342"/>
      <c r="J13" s="342"/>
      <c r="K13" s="342"/>
    </row>
    <row r="14" spans="2:18" ht="16.5" thickBot="1" x14ac:dyDescent="0.3">
      <c r="B14" s="343" t="s">
        <v>39</v>
      </c>
      <c r="C14" s="355" t="s">
        <v>17</v>
      </c>
      <c r="D14" s="356"/>
      <c r="E14" s="357"/>
      <c r="F14" s="358" t="s">
        <v>18</v>
      </c>
      <c r="G14" s="359"/>
      <c r="H14" s="360"/>
      <c r="I14" s="361" t="s">
        <v>19</v>
      </c>
      <c r="J14" s="362"/>
      <c r="K14" s="363"/>
      <c r="L14" s="11"/>
      <c r="M14" s="11"/>
      <c r="P14" s="201"/>
    </row>
    <row r="15" spans="2:18" ht="26.25" thickBot="1" x14ac:dyDescent="0.3">
      <c r="B15" s="344"/>
      <c r="C15" s="296" t="s">
        <v>20</v>
      </c>
      <c r="D15" s="297" t="s">
        <v>10</v>
      </c>
      <c r="E15" s="298" t="s">
        <v>21</v>
      </c>
      <c r="F15" s="304" t="s">
        <v>20</v>
      </c>
      <c r="G15" s="305" t="s">
        <v>11</v>
      </c>
      <c r="H15" s="306" t="s">
        <v>21</v>
      </c>
      <c r="I15" s="307" t="s">
        <v>20</v>
      </c>
      <c r="J15" s="308" t="s">
        <v>12</v>
      </c>
      <c r="K15" s="309" t="s">
        <v>21</v>
      </c>
      <c r="L15" s="364" t="s">
        <v>22</v>
      </c>
      <c r="M15" s="365"/>
      <c r="P15" s="201"/>
    </row>
    <row r="16" spans="2:18" x14ac:dyDescent="0.25">
      <c r="B16" s="273" t="s">
        <v>74</v>
      </c>
      <c r="C16" s="65">
        <v>180</v>
      </c>
      <c r="D16" s="66">
        <f>C16/$I$19</f>
        <v>0.4</v>
      </c>
      <c r="E16" s="67">
        <f>1.96*(SQRT(((0.5*0.5)/C16)*((C5-C16)/(C5-1))))</f>
        <v>7.28603273384682E-2</v>
      </c>
      <c r="F16" s="65">
        <v>50</v>
      </c>
      <c r="G16" s="66">
        <f>F16/$I$19</f>
        <v>0.1111111111111111</v>
      </c>
      <c r="H16" s="67">
        <f>1.96*(SQRT(((0.5*0.5)/F16)*((E5-F16)/(E5-1))))</f>
        <v>0.13808222585087315</v>
      </c>
      <c r="I16" s="74">
        <f>C16+F16</f>
        <v>230</v>
      </c>
      <c r="J16" s="66">
        <f>I16/$I$19</f>
        <v>0.51111111111111107</v>
      </c>
      <c r="K16" s="75">
        <f>1.96*(SQRT(((0.5*0.5)/I16)*((G5-I16)/(G5-1))))</f>
        <v>6.4443422017969654E-2</v>
      </c>
      <c r="L16" s="350" t="s">
        <v>23</v>
      </c>
      <c r="M16" s="351"/>
      <c r="P16" s="201"/>
    </row>
    <row r="17" spans="2:16" x14ac:dyDescent="0.25">
      <c r="B17" s="274" t="s">
        <v>76</v>
      </c>
      <c r="C17" s="300">
        <v>115</v>
      </c>
      <c r="D17" s="299">
        <f t="shared" ref="D17:D18" si="9">C17/$I$19</f>
        <v>0.25555555555555554</v>
      </c>
      <c r="E17" s="303">
        <f t="shared" ref="E17:E18" si="10">1.96*(SQRT(((0.5*0.5)/C17)*((C6-C17)/(C6-1))))</f>
        <v>9.110557630448371E-2</v>
      </c>
      <c r="F17" s="300">
        <v>30</v>
      </c>
      <c r="G17" s="299">
        <f t="shared" ref="G17:G18" si="11">F17/$I$19</f>
        <v>6.6666666666666666E-2</v>
      </c>
      <c r="H17" s="303">
        <f t="shared" ref="H17:H18" si="12">1.96*(SQRT(((0.5*0.5)/F17)*((E6-F17)/(E6-1))))</f>
        <v>0.1784277559361149</v>
      </c>
      <c r="I17" s="310">
        <f t="shared" ref="I17:I18" si="13">C17+F17</f>
        <v>145</v>
      </c>
      <c r="J17" s="299">
        <f t="shared" ref="J17:J18" si="14">I17/$I$19</f>
        <v>0.32222222222222224</v>
      </c>
      <c r="K17" s="301">
        <f t="shared" ref="K17:K18" si="15">1.96*(SQRT(((0.5*0.5)/I17)*((G6-I17)/(G6-1))))</f>
        <v>8.1138911327976126E-2</v>
      </c>
      <c r="L17" s="350" t="s">
        <v>23</v>
      </c>
      <c r="M17" s="351"/>
      <c r="P17" s="201"/>
    </row>
    <row r="18" spans="2:16" ht="30.75" thickBot="1" x14ac:dyDescent="0.3">
      <c r="B18" s="275" t="s">
        <v>49</v>
      </c>
      <c r="C18" s="302">
        <v>45</v>
      </c>
      <c r="D18" s="101">
        <f t="shared" si="9"/>
        <v>0.1</v>
      </c>
      <c r="E18" s="102">
        <f t="shared" si="10"/>
        <v>0.1453541381223972</v>
      </c>
      <c r="F18" s="302">
        <v>30</v>
      </c>
      <c r="G18" s="101">
        <f t="shared" si="11"/>
        <v>6.6666666666666666E-2</v>
      </c>
      <c r="H18" s="102">
        <f t="shared" si="12"/>
        <v>0.17839749643436023</v>
      </c>
      <c r="I18" s="103">
        <f t="shared" si="13"/>
        <v>75</v>
      </c>
      <c r="J18" s="101">
        <f t="shared" si="14"/>
        <v>0.16666666666666666</v>
      </c>
      <c r="K18" s="104">
        <f t="shared" si="15"/>
        <v>0.11271090135458228</v>
      </c>
      <c r="L18" s="351" t="s">
        <v>24</v>
      </c>
      <c r="M18" s="352"/>
      <c r="P18" s="214"/>
    </row>
    <row r="19" spans="2:16" ht="15.75" thickBot="1" x14ac:dyDescent="0.3">
      <c r="B19" s="78" t="s">
        <v>13</v>
      </c>
      <c r="C19" s="68">
        <f>SUM(C16:C18)</f>
        <v>340</v>
      </c>
      <c r="D19" s="69">
        <f>SUM(D16:D18)</f>
        <v>0.75555555555555554</v>
      </c>
      <c r="E19" s="70">
        <f>1.96*(SQRT(((0.5*0.5)/C19)*((C8-C19)/(C8-1))))</f>
        <v>5.2993713924514553E-2</v>
      </c>
      <c r="F19" s="71">
        <f>SUM(F16:F18)</f>
        <v>110</v>
      </c>
      <c r="G19" s="72">
        <f>SUM(G16:G18)</f>
        <v>0.24444444444444441</v>
      </c>
      <c r="H19" s="73">
        <f>1.96*(SQRT(((0.5*0.5)/F19)*((E8-F19)/(E8-1))))</f>
        <v>9.3136783086843714E-2</v>
      </c>
      <c r="I19" s="76">
        <f>SUM(I16:I18)</f>
        <v>450</v>
      </c>
      <c r="J19" s="77">
        <f>SUM(J16:J18)</f>
        <v>0.99999999999999989</v>
      </c>
      <c r="K19" s="100">
        <f>1.96*(SQRT(((0.5*0.5)/I19)*((G8-I19)/(G8-1))))</f>
        <v>4.6059791099005931E-2</v>
      </c>
    </row>
  </sheetData>
  <mergeCells count="17">
    <mergeCell ref="L16:M16"/>
    <mergeCell ref="L18:M18"/>
    <mergeCell ref="B9:H9"/>
    <mergeCell ref="J3:M3"/>
    <mergeCell ref="O3:R3"/>
    <mergeCell ref="B13:K13"/>
    <mergeCell ref="B14:B15"/>
    <mergeCell ref="C14:E14"/>
    <mergeCell ref="F14:H14"/>
    <mergeCell ref="I14:K14"/>
    <mergeCell ref="L15:M15"/>
    <mergeCell ref="L17:M17"/>
    <mergeCell ref="B2:H2"/>
    <mergeCell ref="B3:B4"/>
    <mergeCell ref="C3:D3"/>
    <mergeCell ref="E3:F3"/>
    <mergeCell ref="G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0DB4D-6FBC-406C-A84E-24E8EC2E9DA0}">
  <dimension ref="B3:T32"/>
  <sheetViews>
    <sheetView topLeftCell="A16" workbookViewId="0">
      <selection activeCell="G35" sqref="G35"/>
    </sheetView>
  </sheetViews>
  <sheetFormatPr baseColWidth="10" defaultRowHeight="15" x14ac:dyDescent="0.25"/>
  <cols>
    <col min="1" max="1" width="4.5703125" customWidth="1"/>
    <col min="2" max="2" width="15.5703125" bestFit="1" customWidth="1"/>
    <col min="3" max="3" width="11.42578125" customWidth="1"/>
    <col min="4" max="4" width="10.28515625" bestFit="1" customWidth="1"/>
    <col min="5" max="5" width="15.42578125" customWidth="1"/>
    <col min="6" max="6" width="18.28515625" customWidth="1"/>
    <col min="7" max="7" width="20.28515625" customWidth="1"/>
    <col min="8" max="8" width="19.28515625" customWidth="1"/>
    <col min="12" max="12" width="15.42578125" customWidth="1"/>
    <col min="17" max="17" width="16.7109375" customWidth="1"/>
  </cols>
  <sheetData>
    <row r="3" spans="2:20" ht="16.5" thickBot="1" x14ac:dyDescent="0.3">
      <c r="B3" s="389" t="s">
        <v>54</v>
      </c>
      <c r="C3" s="389"/>
      <c r="D3" s="389"/>
      <c r="E3" s="389"/>
      <c r="F3" s="389"/>
      <c r="G3" s="389"/>
      <c r="H3" s="389"/>
      <c r="I3" s="389"/>
      <c r="J3" s="389"/>
      <c r="L3" s="340" t="s">
        <v>51</v>
      </c>
      <c r="M3" s="340"/>
      <c r="N3" s="340"/>
      <c r="O3" s="340"/>
      <c r="Q3" s="340" t="s">
        <v>50</v>
      </c>
      <c r="R3" s="340"/>
      <c r="S3" s="340"/>
      <c r="T3" s="340"/>
    </row>
    <row r="4" spans="2:20" s="1" customFormat="1" ht="35.450000000000003" customHeight="1" thickBot="1" x14ac:dyDescent="0.3">
      <c r="B4" s="381" t="s">
        <v>39</v>
      </c>
      <c r="C4" s="390" t="s">
        <v>0</v>
      </c>
      <c r="D4" s="383" t="s">
        <v>3</v>
      </c>
      <c r="E4" s="385" t="s">
        <v>4</v>
      </c>
      <c r="F4" s="385"/>
      <c r="G4" s="386" t="s">
        <v>69</v>
      </c>
      <c r="H4" s="386"/>
      <c r="I4" s="387" t="s">
        <v>30</v>
      </c>
      <c r="J4" s="388"/>
      <c r="L4" s="63" t="s">
        <v>0</v>
      </c>
      <c r="M4" s="32" t="s">
        <v>17</v>
      </c>
      <c r="N4" s="33" t="s">
        <v>18</v>
      </c>
      <c r="O4" s="34" t="s">
        <v>2</v>
      </c>
      <c r="Q4" s="35" t="s">
        <v>32</v>
      </c>
      <c r="R4" s="32" t="s">
        <v>17</v>
      </c>
      <c r="S4" s="33" t="s">
        <v>18</v>
      </c>
      <c r="T4" s="34" t="s">
        <v>2</v>
      </c>
    </row>
    <row r="5" spans="2:20" ht="41.25" thickBot="1" x14ac:dyDescent="0.3">
      <c r="B5" s="382"/>
      <c r="C5" s="391"/>
      <c r="D5" s="384"/>
      <c r="E5" s="202" t="s">
        <v>44</v>
      </c>
      <c r="F5" s="202" t="s">
        <v>43</v>
      </c>
      <c r="G5" s="203" t="s">
        <v>42</v>
      </c>
      <c r="H5" s="203" t="s">
        <v>41</v>
      </c>
      <c r="I5" s="204" t="s">
        <v>17</v>
      </c>
      <c r="J5" s="205" t="s">
        <v>18</v>
      </c>
      <c r="K5" s="1"/>
      <c r="L5" s="84" t="s">
        <v>74</v>
      </c>
      <c r="M5" s="40">
        <f>'Resumen muestra x conglomerado'!C16-R5</f>
        <v>170</v>
      </c>
      <c r="N5" s="41">
        <f>'Resumen muestra x conglomerado'!F16-S5</f>
        <v>50</v>
      </c>
      <c r="O5" s="48">
        <f>M5+N5</f>
        <v>220</v>
      </c>
      <c r="Q5" s="84" t="s">
        <v>74</v>
      </c>
      <c r="R5" s="40">
        <v>10</v>
      </c>
      <c r="S5" s="41">
        <v>0</v>
      </c>
      <c r="T5" s="48">
        <f>R5+S5</f>
        <v>10</v>
      </c>
    </row>
    <row r="6" spans="2:20" ht="24.6" customHeight="1" x14ac:dyDescent="0.25">
      <c r="B6" s="393" t="s">
        <v>74</v>
      </c>
      <c r="C6" s="392" t="s">
        <v>74</v>
      </c>
      <c r="D6" s="207" t="s">
        <v>74</v>
      </c>
      <c r="E6" s="23">
        <f>'+18 comuna y Conglomerado'!E4</f>
        <v>35468</v>
      </c>
      <c r="F6" s="117">
        <v>1</v>
      </c>
      <c r="G6" s="23">
        <f>'+18 comuna y Conglomerado'!G4</f>
        <v>5985</v>
      </c>
      <c r="H6" s="117">
        <f>G6/(SUM($G$6:$G$7))</f>
        <v>0.89837886520564392</v>
      </c>
      <c r="I6" s="87">
        <f>ROUND(((M5*F6)),0)+R5</f>
        <v>180</v>
      </c>
      <c r="J6" s="57">
        <v>46</v>
      </c>
      <c r="L6" s="85" t="s">
        <v>49</v>
      </c>
      <c r="M6" s="42">
        <f>'Resumen muestra x conglomerado'!C18-(R6*5)</f>
        <v>-5</v>
      </c>
      <c r="N6" s="43">
        <f>'Resumen muestra x conglomerado'!F18-(S6)</f>
        <v>27</v>
      </c>
      <c r="O6" s="44">
        <f>M6+N6</f>
        <v>22</v>
      </c>
      <c r="P6" s="11"/>
      <c r="Q6" s="85" t="s">
        <v>49</v>
      </c>
      <c r="R6" s="42">
        <v>10</v>
      </c>
      <c r="S6" s="43">
        <v>3</v>
      </c>
      <c r="T6" s="44">
        <f>R6+S6</f>
        <v>13</v>
      </c>
    </row>
    <row r="7" spans="2:20" ht="15" customHeight="1" thickBot="1" x14ac:dyDescent="0.3">
      <c r="B7" s="394"/>
      <c r="C7" s="331"/>
      <c r="D7" s="191" t="s">
        <v>75</v>
      </c>
      <c r="E7" s="192">
        <f>'+18 comuna y Conglomerado'!E5</f>
        <v>0</v>
      </c>
      <c r="F7" s="210">
        <f t="shared" ref="F7:F15" si="0">E7/SUM($E$7:$E$15)</f>
        <v>0</v>
      </c>
      <c r="G7" s="192">
        <f>'+18 comuna y Conglomerado'!G5</f>
        <v>677</v>
      </c>
      <c r="H7" s="210">
        <f>G7/(SUM($G$6:$G$7))</f>
        <v>0.10162113479435606</v>
      </c>
      <c r="I7" s="88">
        <v>0</v>
      </c>
      <c r="J7" s="62">
        <v>4</v>
      </c>
      <c r="L7" s="36" t="s">
        <v>2</v>
      </c>
      <c r="M7" s="49">
        <f>SUM(M5:M6)</f>
        <v>165</v>
      </c>
      <c r="N7" s="50">
        <f>SUM(N5:N6)</f>
        <v>77</v>
      </c>
      <c r="O7" s="51">
        <f>SUM(O5:O6)</f>
        <v>242</v>
      </c>
      <c r="Q7" s="36" t="s">
        <v>2</v>
      </c>
      <c r="R7" s="49">
        <f>SUM(R5:R6)</f>
        <v>20</v>
      </c>
      <c r="S7" s="50">
        <f>SUM(S5:S6)</f>
        <v>3</v>
      </c>
      <c r="T7" s="51">
        <f>SUM(T5:T6)</f>
        <v>23</v>
      </c>
    </row>
    <row r="8" spans="2:20" x14ac:dyDescent="0.25">
      <c r="B8" s="395" t="s">
        <v>76</v>
      </c>
      <c r="C8" s="392" t="s">
        <v>76</v>
      </c>
      <c r="D8" s="170" t="s">
        <v>76</v>
      </c>
      <c r="E8" s="93">
        <f>'+18 comuna y Conglomerado'!E6</f>
        <v>14335</v>
      </c>
      <c r="F8" s="111">
        <f t="shared" si="0"/>
        <v>0.62269232439946132</v>
      </c>
      <c r="G8" s="93">
        <f>'+18 comuna y Conglomerado'!G6</f>
        <v>3031</v>
      </c>
      <c r="H8" s="111">
        <f t="shared" ref="H8:H15" si="1">G8/(SUM($G$8:$G$15))</f>
        <v>0.29721514022357326</v>
      </c>
      <c r="I8" s="150">
        <v>95</v>
      </c>
      <c r="J8" s="151">
        <v>20</v>
      </c>
    </row>
    <row r="9" spans="2:20" x14ac:dyDescent="0.25">
      <c r="B9" s="396"/>
      <c r="C9" s="410"/>
      <c r="D9" s="137" t="s">
        <v>77</v>
      </c>
      <c r="E9" s="94">
        <f>'+18 comuna y Conglomerado'!E7</f>
        <v>2964</v>
      </c>
      <c r="F9" s="112">
        <f t="shared" si="0"/>
        <v>0.12875200903522871</v>
      </c>
      <c r="G9" s="94">
        <f>'+18 comuna y Conglomerado'!G7</f>
        <v>2113</v>
      </c>
      <c r="H9" s="112">
        <f t="shared" si="1"/>
        <v>0.20719748970386351</v>
      </c>
      <c r="I9" s="109">
        <v>15</v>
      </c>
      <c r="J9" s="86">
        <v>10</v>
      </c>
    </row>
    <row r="10" spans="2:20" ht="15.75" thickBot="1" x14ac:dyDescent="0.3">
      <c r="B10" s="396"/>
      <c r="C10" s="331"/>
      <c r="D10" s="208" t="s">
        <v>78</v>
      </c>
      <c r="E10" s="209">
        <f>'+18 comuna y Conglomerado'!E8</f>
        <v>1341</v>
      </c>
      <c r="F10" s="210">
        <f t="shared" si="0"/>
        <v>5.8251161982537686E-2</v>
      </c>
      <c r="G10" s="209">
        <f>'+18 comuna y Conglomerado'!G8</f>
        <v>106</v>
      </c>
      <c r="H10" s="210">
        <f t="shared" si="1"/>
        <v>1.0394194940184349E-2</v>
      </c>
      <c r="I10" s="213">
        <v>5</v>
      </c>
      <c r="J10" s="206">
        <v>0</v>
      </c>
      <c r="P10" s="21"/>
      <c r="R10" s="21"/>
    </row>
    <row r="11" spans="2:20" ht="30" x14ac:dyDescent="0.25">
      <c r="B11" s="395" t="s">
        <v>49</v>
      </c>
      <c r="C11" s="392" t="s">
        <v>81</v>
      </c>
      <c r="D11" s="170" t="s">
        <v>79</v>
      </c>
      <c r="E11" s="93">
        <f>'+18 comuna y Conglomerado'!E9</f>
        <v>2322</v>
      </c>
      <c r="F11" s="111">
        <f t="shared" si="0"/>
        <v>0.10086442813083706</v>
      </c>
      <c r="G11" s="93">
        <f>'+18 comuna y Conglomerado'!G9</f>
        <v>1399</v>
      </c>
      <c r="H11" s="111">
        <f t="shared" si="1"/>
        <v>0.13718376152186704</v>
      </c>
      <c r="I11" s="108">
        <v>25</v>
      </c>
      <c r="J11" s="57">
        <v>0</v>
      </c>
      <c r="P11" s="21"/>
      <c r="R11" s="21"/>
    </row>
    <row r="12" spans="2:20" ht="15.75" thickBot="1" x14ac:dyDescent="0.3">
      <c r="B12" s="396"/>
      <c r="C12" s="411"/>
      <c r="D12" s="171" t="s">
        <v>80</v>
      </c>
      <c r="E12" s="215">
        <f>'+18 comuna y Conglomerado'!E10</f>
        <v>0</v>
      </c>
      <c r="F12" s="113">
        <f t="shared" si="0"/>
        <v>0</v>
      </c>
      <c r="G12" s="215">
        <f>'+18 comuna y Conglomerado'!G10</f>
        <v>2122</v>
      </c>
      <c r="H12" s="113">
        <f t="shared" si="1"/>
        <v>0.20808001568935086</v>
      </c>
      <c r="I12" s="110">
        <v>0</v>
      </c>
      <c r="J12" s="62">
        <v>20</v>
      </c>
      <c r="P12" s="21"/>
      <c r="R12" s="21"/>
    </row>
    <row r="13" spans="2:20" x14ac:dyDescent="0.25">
      <c r="B13" s="396"/>
      <c r="C13" s="329" t="s">
        <v>85</v>
      </c>
      <c r="D13" s="172" t="s">
        <v>82</v>
      </c>
      <c r="E13" s="211">
        <f>'+18 comuna y Conglomerado'!E11</f>
        <v>2059</v>
      </c>
      <c r="F13" s="149">
        <f t="shared" si="0"/>
        <v>8.9440076451935191E-2</v>
      </c>
      <c r="G13" s="211">
        <f>'+18 comuna y Conglomerado'!G11</f>
        <v>552</v>
      </c>
      <c r="H13" s="149">
        <f t="shared" si="1"/>
        <v>5.4128260443224163E-2</v>
      </c>
      <c r="I13" s="150">
        <v>20</v>
      </c>
      <c r="J13" s="151">
        <v>4</v>
      </c>
      <c r="P13" s="21"/>
      <c r="R13" s="21"/>
    </row>
    <row r="14" spans="2:20" x14ac:dyDescent="0.25">
      <c r="B14" s="396"/>
      <c r="C14" s="329"/>
      <c r="D14" s="137" t="s">
        <v>83</v>
      </c>
      <c r="E14" s="94">
        <f>'+18 comuna y Conglomerado'!E12</f>
        <v>0</v>
      </c>
      <c r="F14" s="112">
        <f t="shared" si="0"/>
        <v>0</v>
      </c>
      <c r="G14" s="94">
        <f>'+18 comuna y Conglomerado'!G12</f>
        <v>485</v>
      </c>
      <c r="H14" s="112">
        <f t="shared" si="1"/>
        <v>4.7558344773484994E-2</v>
      </c>
      <c r="I14" s="109">
        <v>0</v>
      </c>
      <c r="J14" s="86">
        <v>4</v>
      </c>
      <c r="P14" s="21"/>
      <c r="R14" s="21"/>
    </row>
    <row r="15" spans="2:20" ht="15.75" thickBot="1" x14ac:dyDescent="0.3">
      <c r="B15" s="397"/>
      <c r="C15" s="332"/>
      <c r="D15" s="171" t="s">
        <v>84</v>
      </c>
      <c r="E15" s="95">
        <f>'+18 comuna y Conglomerado'!E13</f>
        <v>0</v>
      </c>
      <c r="F15" s="113">
        <f t="shared" si="0"/>
        <v>0</v>
      </c>
      <c r="G15" s="95">
        <f>'+18 comuna y Conglomerado'!G13</f>
        <v>390</v>
      </c>
      <c r="H15" s="113">
        <f t="shared" si="1"/>
        <v>3.8242792704451856E-2</v>
      </c>
      <c r="I15" s="110">
        <v>0</v>
      </c>
      <c r="J15" s="62">
        <v>3</v>
      </c>
      <c r="P15" s="21"/>
      <c r="R15" s="21"/>
    </row>
    <row r="16" spans="2:20" ht="16.5" thickBot="1" x14ac:dyDescent="0.3">
      <c r="B16" s="407" t="s">
        <v>2</v>
      </c>
      <c r="C16" s="408"/>
      <c r="D16" s="409"/>
      <c r="E16" s="58">
        <f>SUM(E6:E15)</f>
        <v>58489</v>
      </c>
      <c r="F16" s="59"/>
      <c r="G16" s="60">
        <f>SUM(G6:G15)</f>
        <v>16860</v>
      </c>
      <c r="H16" s="61"/>
      <c r="I16" s="114">
        <f>SUM(I6:I15)</f>
        <v>340</v>
      </c>
      <c r="J16" s="89">
        <f>SUM(J6:J15)</f>
        <v>111</v>
      </c>
      <c r="P16" s="21"/>
      <c r="R16" s="21"/>
    </row>
    <row r="17" spans="2:18" x14ac:dyDescent="0.25">
      <c r="B17" s="322" t="s">
        <v>55</v>
      </c>
      <c r="C17" s="322"/>
      <c r="D17" s="322"/>
      <c r="E17" s="322"/>
      <c r="F17" s="322"/>
      <c r="G17" s="322"/>
      <c r="H17" s="322"/>
      <c r="I17" s="322"/>
      <c r="J17" s="322"/>
      <c r="P17" s="21"/>
      <c r="R17" s="21"/>
    </row>
    <row r="18" spans="2:18" x14ac:dyDescent="0.25">
      <c r="B18" t="s">
        <v>70</v>
      </c>
      <c r="P18" s="21"/>
      <c r="R18" s="21"/>
    </row>
    <row r="20" spans="2:18" ht="15.75" thickBot="1" x14ac:dyDescent="0.3">
      <c r="B20" s="342" t="s">
        <v>63</v>
      </c>
      <c r="C20" s="342"/>
      <c r="D20" s="342"/>
      <c r="E20" s="342"/>
      <c r="F20" s="342"/>
      <c r="G20" s="342"/>
      <c r="H20" s="342"/>
      <c r="I20" s="342"/>
    </row>
    <row r="21" spans="2:18" x14ac:dyDescent="0.25">
      <c r="B21" s="405" t="s">
        <v>0</v>
      </c>
      <c r="C21" s="390" t="s">
        <v>3</v>
      </c>
      <c r="D21" s="398" t="s">
        <v>64</v>
      </c>
      <c r="E21" s="399"/>
      <c r="F21" s="400"/>
      <c r="G21" s="401" t="s">
        <v>65</v>
      </c>
      <c r="H21" s="402"/>
      <c r="I21" s="403"/>
    </row>
    <row r="22" spans="2:18" ht="15.75" thickBot="1" x14ac:dyDescent="0.3">
      <c r="B22" s="406"/>
      <c r="C22" s="404"/>
      <c r="D22" s="216" t="s">
        <v>15</v>
      </c>
      <c r="E22" s="217" t="s">
        <v>1</v>
      </c>
      <c r="F22" s="218" t="s">
        <v>2</v>
      </c>
      <c r="G22" s="181" t="s">
        <v>15</v>
      </c>
      <c r="H22" s="182" t="s">
        <v>1</v>
      </c>
      <c r="I22" s="183" t="s">
        <v>2</v>
      </c>
    </row>
    <row r="23" spans="2:18" s="1" customFormat="1" ht="14.45" customHeight="1" x14ac:dyDescent="0.25">
      <c r="B23" s="377" t="s">
        <v>74</v>
      </c>
      <c r="C23" s="207" t="s">
        <v>74</v>
      </c>
      <c r="D23" s="173">
        <f>1.96*(SQRT(((0.5*0.5)/I6)*((E6-I6)/(E6-1))))</f>
        <v>7.28603273384682E-2</v>
      </c>
      <c r="E23" s="168">
        <f>1.96*(SQRT(((0.5*0.5)/J6)*((G6-J6)/(G6-1))))</f>
        <v>0.14394879378216946</v>
      </c>
      <c r="F23" s="174">
        <f t="shared" ref="F23:F28" si="2">1.96*(SQRT(((0.5*0.5)/(I6+J6))*(((E6+G6)-(I6+J6))/((E6+G6)-1))))</f>
        <v>6.5011468781741591E-2</v>
      </c>
      <c r="G23" s="413">
        <f>1.96*(SQRT(((0.5*0.5)/SUM(I6:I7))*((SUM(E6:E7)-SUM(I6:I7))/(SUM(E6:E7)-1))))</f>
        <v>7.28603273384682E-2</v>
      </c>
      <c r="H23" s="414">
        <f>1.96*(SQRT(((0.5*0.5)/SUM(J6:J7))*((SUM(G6:G7)-SUM(J6:J7))/(SUM(G6:G7)-1))))</f>
        <v>0.13808222585087315</v>
      </c>
      <c r="I23" s="412">
        <f>1.96*(SQRT(((0.5*0.5)/SUM(I6:J7))*(((SUM(G6:G7)+SUM(E6:E7))-SUM(I6:J7))/((SUM(G6:G7)+SUM(E6:E7))-1))))</f>
        <v>6.4443422017969654E-2</v>
      </c>
    </row>
    <row r="24" spans="2:18" s="1" customFormat="1" ht="15" customHeight="1" thickBot="1" x14ac:dyDescent="0.3">
      <c r="B24" s="379"/>
      <c r="C24" s="191" t="s">
        <v>75</v>
      </c>
      <c r="D24" s="219">
        <v>0</v>
      </c>
      <c r="E24" s="220">
        <f>1.96*(SQRT(((0.5*0.5)/J7)*((G7-J7)/(G7-1))))</f>
        <v>0.48891151290966889</v>
      </c>
      <c r="F24" s="221">
        <f t="shared" si="2"/>
        <v>0.48891151290966889</v>
      </c>
      <c r="G24" s="370"/>
      <c r="H24" s="372"/>
      <c r="I24" s="368"/>
    </row>
    <row r="25" spans="2:18" ht="14.45" customHeight="1" x14ac:dyDescent="0.25">
      <c r="B25" s="377" t="s">
        <v>76</v>
      </c>
      <c r="C25" s="170" t="s">
        <v>76</v>
      </c>
      <c r="D25" s="173">
        <f>1.96*(SQRT(((0.5*0.5)/I8)*((E8-I8)/(E8-1))))</f>
        <v>0.1002156546090081</v>
      </c>
      <c r="E25" s="168">
        <f>1.96*(SQRT(((0.5*0.5)/J8)*((G8-J8)/(G8-1))))</f>
        <v>0.21844652546664331</v>
      </c>
      <c r="F25" s="174">
        <f t="shared" si="2"/>
        <v>9.1085007679193156E-2</v>
      </c>
      <c r="G25" s="369">
        <f>1.96*(SQRT(((0.5*0.5)/SUM(I8:I10))*((SUM(E8:E10)-SUM(I8:I10))/(SUM(E8:E10)-1))))</f>
        <v>9.110557630448371E-2</v>
      </c>
      <c r="H25" s="371">
        <f>1.96*(SQRT(((0.5*0.5)/SUM(J8:J10))*((SUM(G8:G10)-SUM(J8:J10))/(SUM(G8:G10)-1))))</f>
        <v>0.1784277559361149</v>
      </c>
      <c r="I25" s="366">
        <f>1.96*(SQRT(((0.5*0.5)/SUM(I8:J10))*(((SUM(G8:G10)+SUM(E8:E10))-SUM(I8:J10))/((SUM(G8:G10)+SUM(E8:E10))-1))))</f>
        <v>8.1138911327976126E-2</v>
      </c>
    </row>
    <row r="26" spans="2:18" ht="14.45" customHeight="1" x14ac:dyDescent="0.25">
      <c r="B26" s="378"/>
      <c r="C26" s="137" t="s">
        <v>77</v>
      </c>
      <c r="D26" s="175">
        <f>1.96*(SQRT(((0.5*0.5)/I9)*((E9-I9)/(E9-1))))</f>
        <v>0.25243641664425992</v>
      </c>
      <c r="E26" s="167">
        <f>1.96*(SQRT(((0.5*0.5)/J9)*((G9-J9)/(G9-1))))</f>
        <v>0.30924220060716756</v>
      </c>
      <c r="F26" s="176">
        <f t="shared" si="2"/>
        <v>0.19553609402407998</v>
      </c>
      <c r="G26" s="375"/>
      <c r="H26" s="376"/>
      <c r="I26" s="367"/>
    </row>
    <row r="27" spans="2:18" ht="15" customHeight="1" thickBot="1" x14ac:dyDescent="0.3">
      <c r="B27" s="379"/>
      <c r="C27" s="208" t="s">
        <v>78</v>
      </c>
      <c r="D27" s="177">
        <f>1.96*(SQRT(((0.5*0.5)/I10)*((E10-I10)/(E10-1))))</f>
        <v>0.43761470138201669</v>
      </c>
      <c r="E27" s="222"/>
      <c r="F27" s="178">
        <f t="shared" si="2"/>
        <v>0.43766272215932611</v>
      </c>
      <c r="G27" s="370"/>
      <c r="H27" s="372"/>
      <c r="I27" s="368"/>
    </row>
    <row r="28" spans="2:18" ht="14.45" customHeight="1" x14ac:dyDescent="0.25">
      <c r="B28" s="377" t="s">
        <v>81</v>
      </c>
      <c r="C28" s="170" t="s">
        <v>79</v>
      </c>
      <c r="D28" s="173">
        <f>1.96*(SQRT(((0.5*0.5)/I11)*((E11-I11)/(E11-1))))</f>
        <v>0.1949840104360398</v>
      </c>
      <c r="E28" s="223"/>
      <c r="F28" s="174">
        <f t="shared" si="2"/>
        <v>0.19536671886150334</v>
      </c>
      <c r="G28" s="369">
        <f>1.96*(SQRT(((0.5*0.5)/SUM(I11:I12))*((SUM(E11:E12)-SUM(I11:I12))/(SUM(E11:E12)-1))))</f>
        <v>0.1949840104360398</v>
      </c>
      <c r="H28" s="371">
        <f>1.96*(SQRT(((0.5*0.5)/SUM(J11:J12))*((SUM(G11:G12)-SUM(J11:J12))/(SUM(G11:G12)-1))))</f>
        <v>0.21854244698996952</v>
      </c>
      <c r="I28" s="366">
        <f>1.96*(SQRT(((0.5*0.5)/SUM(I11:J12))*(((SUM(G11:G12)+SUM(E11:E12))-SUM(I11:J12))/((SUM(G11:G12)+SUM(E11:E12))-1))))</f>
        <v>0.14553858494001187</v>
      </c>
    </row>
    <row r="29" spans="2:18" ht="15" customHeight="1" thickBot="1" x14ac:dyDescent="0.3">
      <c r="B29" s="380"/>
      <c r="C29" s="171" t="s">
        <v>80</v>
      </c>
      <c r="D29" s="226"/>
      <c r="E29" s="222"/>
      <c r="F29" s="225"/>
      <c r="G29" s="370"/>
      <c r="H29" s="372"/>
      <c r="I29" s="368"/>
    </row>
    <row r="30" spans="2:18" ht="15" customHeight="1" x14ac:dyDescent="0.25">
      <c r="B30" s="373" t="s">
        <v>85</v>
      </c>
      <c r="C30" s="172" t="s">
        <v>82</v>
      </c>
      <c r="D30" s="179">
        <f>1.96*(SQRT(((0.5*0.5)/I13)*((E13-I13)/(E13-1))))</f>
        <v>0.21812076165891833</v>
      </c>
      <c r="E30" s="224"/>
      <c r="F30" s="180">
        <f>1.96*(SQRT(((0.5*0.5)/(I13+J13))*(((E13+G13)-(I13+J13))/((E13+G13)-1))))</f>
        <v>0.19915830229795037</v>
      </c>
      <c r="G30" s="369">
        <f>1.96*(SQRT(((0.5*0.5)/SUM(I13:I15))*((SUM(E13:E15)-SUM(I13:I15))/(SUM(E13:E15)-1))))</f>
        <v>0.21812076165891833</v>
      </c>
      <c r="H30" s="371">
        <f>1.96*(SQRT(((0.5*0.5)/SUM(J13:J15))*((SUM(G13:G15)-SUM(J13:J15))/(SUM(G13:G15)-1))))</f>
        <v>0.29444324613487216</v>
      </c>
      <c r="I30" s="366">
        <f>1.96*(SQRT(((0.5*0.5)/SUM(I13:J15))*(((SUM(G13:G15)+SUM(E13:E15))-SUM(I13:J15))/((SUM(G13:G15)+SUM(E13:E15))-1))))</f>
        <v>0.17525396945936736</v>
      </c>
    </row>
    <row r="31" spans="2:18" ht="14.45" customHeight="1" x14ac:dyDescent="0.25">
      <c r="B31" s="373"/>
      <c r="C31" s="137" t="s">
        <v>83</v>
      </c>
      <c r="D31" s="227"/>
      <c r="E31" s="167">
        <f>1.96*(SQRT(((0.5*0.5)/J14)*((G14-J14)/(G14-1))))</f>
        <v>0.48847904444254731</v>
      </c>
      <c r="F31" s="176">
        <f>1.96*(SQRT(((0.5*0.5)/(I14+J14))*(((E14+G14)-(I14+J14))/((E14+G14)-1))))</f>
        <v>0.48847904444254731</v>
      </c>
      <c r="G31" s="375"/>
      <c r="H31" s="376"/>
      <c r="I31" s="367"/>
    </row>
    <row r="32" spans="2:18" ht="15" customHeight="1" thickBot="1" x14ac:dyDescent="0.3">
      <c r="B32" s="374"/>
      <c r="C32" s="171" t="s">
        <v>84</v>
      </c>
      <c r="D32" s="226"/>
      <c r="E32" s="169">
        <f>1.96*(SQRT(((0.5*0.5)/J15)*((G15-J15)/(G15-1))))</f>
        <v>0.56434688233299535</v>
      </c>
      <c r="F32" s="178">
        <f>1.96*(SQRT(((0.5*0.5)/(I15+J15))*(((E15+G15)-(I15+J15))/((E15+G15)-1))))</f>
        <v>0.56434688233299535</v>
      </c>
      <c r="G32" s="370"/>
      <c r="H32" s="372"/>
      <c r="I32" s="368"/>
    </row>
  </sheetData>
  <autoFilter ref="B3:J18" xr:uid="{C6D0DB4D-6FBC-406C-A84E-24E8EC2E9DA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39">
    <mergeCell ref="B23:B24"/>
    <mergeCell ref="I23:I24"/>
    <mergeCell ref="G23:G24"/>
    <mergeCell ref="H23:H24"/>
    <mergeCell ref="B20:I20"/>
    <mergeCell ref="G21:I21"/>
    <mergeCell ref="C21:C22"/>
    <mergeCell ref="B21:B22"/>
    <mergeCell ref="B17:J17"/>
    <mergeCell ref="B16:D16"/>
    <mergeCell ref="C6:C7"/>
    <mergeCell ref="B6:B7"/>
    <mergeCell ref="B8:B10"/>
    <mergeCell ref="B11:B15"/>
    <mergeCell ref="D21:F21"/>
    <mergeCell ref="C8:C10"/>
    <mergeCell ref="C11:C12"/>
    <mergeCell ref="C13:C15"/>
    <mergeCell ref="Q3:T3"/>
    <mergeCell ref="B4:B5"/>
    <mergeCell ref="D4:D5"/>
    <mergeCell ref="E4:F4"/>
    <mergeCell ref="G4:H4"/>
    <mergeCell ref="I4:J4"/>
    <mergeCell ref="B3:J3"/>
    <mergeCell ref="L3:O3"/>
    <mergeCell ref="C4:C5"/>
    <mergeCell ref="I25:I27"/>
    <mergeCell ref="G28:G29"/>
    <mergeCell ref="H28:H29"/>
    <mergeCell ref="I28:I29"/>
    <mergeCell ref="B30:B32"/>
    <mergeCell ref="G25:G27"/>
    <mergeCell ref="H25:H27"/>
    <mergeCell ref="B25:B27"/>
    <mergeCell ref="B28:B29"/>
    <mergeCell ref="I30:I32"/>
    <mergeCell ref="H30:H32"/>
    <mergeCell ref="G30:G32"/>
  </mergeCells>
  <pageMargins left="0.7" right="0.7" top="0.75" bottom="0.75" header="0.3" footer="0.3"/>
  <ignoredErrors>
    <ignoredError sqref="G23:H32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0D951-D125-4226-A865-4AA83ED2B6B5}">
  <dimension ref="B2:P17"/>
  <sheetViews>
    <sheetView zoomScale="80" zoomScaleNormal="80" workbookViewId="0">
      <selection activeCell="D19" sqref="D19"/>
    </sheetView>
  </sheetViews>
  <sheetFormatPr baseColWidth="10" defaultRowHeight="15" x14ac:dyDescent="0.25"/>
  <cols>
    <col min="2" max="2" width="16.42578125" customWidth="1"/>
    <col min="3" max="3" width="16.7109375" customWidth="1"/>
    <col min="4" max="4" width="12.140625" customWidth="1"/>
    <col min="5" max="5" width="21" customWidth="1"/>
    <col min="6" max="6" width="11.7109375" customWidth="1"/>
    <col min="7" max="7" width="9.5703125" customWidth="1"/>
    <col min="8" max="8" width="17.42578125" bestFit="1" customWidth="1"/>
    <col min="9" max="9" width="12.42578125" bestFit="1" customWidth="1"/>
    <col min="10" max="10" width="15.5703125" customWidth="1"/>
    <col min="11" max="11" width="9.7109375" bestFit="1" customWidth="1"/>
  </cols>
  <sheetData>
    <row r="2" spans="2:16" ht="15.75" thickBot="1" x14ac:dyDescent="0.3">
      <c r="B2" s="342" t="s">
        <v>40</v>
      </c>
      <c r="C2" s="342"/>
      <c r="D2" s="342"/>
      <c r="E2" s="342"/>
      <c r="F2" s="342"/>
      <c r="G2" s="342"/>
      <c r="H2" s="342"/>
      <c r="I2" s="342"/>
      <c r="J2" s="342"/>
      <c r="K2" s="342"/>
    </row>
    <row r="3" spans="2:16" ht="59.25" thickBot="1" x14ac:dyDescent="0.3">
      <c r="B3" s="54" t="s">
        <v>39</v>
      </c>
      <c r="C3" s="146" t="s">
        <v>0</v>
      </c>
      <c r="D3" s="55" t="s">
        <v>3</v>
      </c>
      <c r="E3" s="55" t="s">
        <v>46</v>
      </c>
      <c r="F3" s="56" t="s">
        <v>45</v>
      </c>
      <c r="G3" s="79" t="s">
        <v>36</v>
      </c>
      <c r="H3" s="80" t="s">
        <v>37</v>
      </c>
      <c r="I3" s="52" t="s">
        <v>48</v>
      </c>
      <c r="J3" s="53" t="s">
        <v>103</v>
      </c>
      <c r="K3" s="116" t="s">
        <v>47</v>
      </c>
    </row>
    <row r="4" spans="2:16" ht="22.5" customHeight="1" x14ac:dyDescent="0.25">
      <c r="B4" s="335" t="s">
        <v>74</v>
      </c>
      <c r="C4" s="335" t="s">
        <v>74</v>
      </c>
      <c r="D4" s="420" t="s">
        <v>74</v>
      </c>
      <c r="E4" s="415" t="s">
        <v>74</v>
      </c>
      <c r="F4" s="418" t="s">
        <v>38</v>
      </c>
      <c r="G4" s="38">
        <v>1</v>
      </c>
      <c r="H4" s="451" t="s">
        <v>74</v>
      </c>
      <c r="I4" s="91">
        <v>6191</v>
      </c>
      <c r="J4" s="455">
        <f>I4/SUM($I$4:$I$6)</f>
        <v>0.1757658348238367</v>
      </c>
      <c r="K4" s="456">
        <f>ROUND(J4*'Muestra Por Conglomerado'!$I$6,0)</f>
        <v>32</v>
      </c>
    </row>
    <row r="5" spans="2:16" ht="22.5" customHeight="1" x14ac:dyDescent="0.25">
      <c r="B5" s="336"/>
      <c r="C5" s="336"/>
      <c r="D5" s="421"/>
      <c r="E5" s="416"/>
      <c r="F5" s="419"/>
      <c r="G5" s="37">
        <v>12</v>
      </c>
      <c r="H5" s="452" t="s">
        <v>89</v>
      </c>
      <c r="I5" s="92">
        <v>14956</v>
      </c>
      <c r="J5" s="457">
        <f>I5/SUM($I$4:$I$6)</f>
        <v>0.42460892030775343</v>
      </c>
      <c r="K5" s="458">
        <f>ROUND(J5*'Muestra Por Conglomerado'!$I$6,0)</f>
        <v>76</v>
      </c>
    </row>
    <row r="6" spans="2:16" ht="22.5" customHeight="1" thickBot="1" x14ac:dyDescent="0.3">
      <c r="B6" s="337"/>
      <c r="C6" s="337"/>
      <c r="D6" s="421"/>
      <c r="E6" s="417"/>
      <c r="F6" s="419"/>
      <c r="G6" s="198">
        <v>13</v>
      </c>
      <c r="H6" s="453" t="s">
        <v>90</v>
      </c>
      <c r="I6" s="212">
        <v>14076</v>
      </c>
      <c r="J6" s="459">
        <f>I6/SUM($I$4:$I$6)</f>
        <v>0.39962524486840983</v>
      </c>
      <c r="K6" s="460">
        <f>ROUND(J6*'Muestra Por Conglomerado'!$I$6,0)</f>
        <v>72</v>
      </c>
    </row>
    <row r="7" spans="2:16" ht="22.5" customHeight="1" x14ac:dyDescent="0.25">
      <c r="B7" s="395" t="s">
        <v>76</v>
      </c>
      <c r="C7" s="335" t="s">
        <v>76</v>
      </c>
      <c r="D7" s="420" t="s">
        <v>76</v>
      </c>
      <c r="E7" s="415" t="s">
        <v>87</v>
      </c>
      <c r="F7" s="424" t="s">
        <v>38</v>
      </c>
      <c r="G7" s="38">
        <v>1</v>
      </c>
      <c r="H7" s="170" t="s">
        <v>87</v>
      </c>
      <c r="I7" s="91">
        <v>6566</v>
      </c>
      <c r="J7" s="455">
        <f>I7/SUM($I$7:$I$10)</f>
        <v>0.46012613875262787</v>
      </c>
      <c r="K7" s="461">
        <f>J7*'Muestra Por Conglomerado'!$I$8</f>
        <v>43.711983181499647</v>
      </c>
    </row>
    <row r="8" spans="2:16" ht="22.5" customHeight="1" x14ac:dyDescent="0.25">
      <c r="B8" s="396"/>
      <c r="C8" s="336"/>
      <c r="D8" s="421"/>
      <c r="E8" s="416"/>
      <c r="F8" s="425"/>
      <c r="G8" s="37">
        <v>4</v>
      </c>
      <c r="H8" s="137" t="s">
        <v>92</v>
      </c>
      <c r="I8" s="92">
        <v>5717</v>
      </c>
      <c r="J8" s="457">
        <f t="shared" ref="J8:J10" si="0">I8/SUM($I$7:$I$10)</f>
        <v>0.40063069376313948</v>
      </c>
      <c r="K8" s="462">
        <f>J8*'Muestra Por Conglomerado'!$I$8</f>
        <v>38.059915907498251</v>
      </c>
    </row>
    <row r="9" spans="2:16" ht="22.5" customHeight="1" x14ac:dyDescent="0.25">
      <c r="B9" s="396"/>
      <c r="C9" s="336"/>
      <c r="D9" s="421"/>
      <c r="E9" s="234" t="s">
        <v>86</v>
      </c>
      <c r="F9" s="239" t="s">
        <v>52</v>
      </c>
      <c r="G9" s="37">
        <v>2</v>
      </c>
      <c r="H9" s="137" t="s">
        <v>91</v>
      </c>
      <c r="I9" s="94">
        <v>1131</v>
      </c>
      <c r="J9" s="457">
        <f t="shared" si="0"/>
        <v>7.9257182901191311E-2</v>
      </c>
      <c r="K9" s="462">
        <f>J9*'Muestra Por Conglomerado'!$I$8</f>
        <v>7.5294323756131742</v>
      </c>
    </row>
    <row r="10" spans="2:16" ht="22.5" customHeight="1" thickBot="1" x14ac:dyDescent="0.3">
      <c r="B10" s="396"/>
      <c r="C10" s="336"/>
      <c r="D10" s="423"/>
      <c r="E10" s="235" t="s">
        <v>88</v>
      </c>
      <c r="F10" s="240" t="s">
        <v>52</v>
      </c>
      <c r="G10" s="139">
        <v>7</v>
      </c>
      <c r="H10" s="171" t="s">
        <v>88</v>
      </c>
      <c r="I10" s="95">
        <v>856</v>
      </c>
      <c r="J10" s="242">
        <f t="shared" si="0"/>
        <v>5.9985984583041344E-2</v>
      </c>
      <c r="K10" s="463">
        <f>J10*'Muestra Por Conglomerado'!$I$8</f>
        <v>5.6986685353889275</v>
      </c>
      <c r="P10" s="39"/>
    </row>
    <row r="11" spans="2:16" ht="22.5" customHeight="1" x14ac:dyDescent="0.25">
      <c r="B11" s="396"/>
      <c r="C11" s="336"/>
      <c r="D11" s="420" t="s">
        <v>77</v>
      </c>
      <c r="E11" s="248" t="s">
        <v>93</v>
      </c>
      <c r="F11" s="243" t="s">
        <v>52</v>
      </c>
      <c r="G11" s="199">
        <v>1</v>
      </c>
      <c r="H11" s="172" t="s">
        <v>93</v>
      </c>
      <c r="I11" s="148">
        <v>1813</v>
      </c>
      <c r="J11" s="244">
        <f>I11/SUM($I$11:$I$12)</f>
        <v>0.63681067790656831</v>
      </c>
      <c r="K11" s="228">
        <v>10</v>
      </c>
      <c r="P11" s="39"/>
    </row>
    <row r="12" spans="2:16" ht="22.5" customHeight="1" thickBot="1" x14ac:dyDescent="0.3">
      <c r="B12" s="396"/>
      <c r="C12" s="336"/>
      <c r="D12" s="423"/>
      <c r="E12" s="241" t="s">
        <v>94</v>
      </c>
      <c r="F12" s="240" t="s">
        <v>52</v>
      </c>
      <c r="G12" s="139">
        <v>2</v>
      </c>
      <c r="H12" s="171" t="s">
        <v>95</v>
      </c>
      <c r="I12" s="95">
        <v>1034</v>
      </c>
      <c r="J12" s="242">
        <f>I12/SUM($I$11:$I$12)</f>
        <v>0.36318932209343169</v>
      </c>
      <c r="K12" s="229">
        <v>5</v>
      </c>
      <c r="P12" s="39"/>
    </row>
    <row r="13" spans="2:16" ht="22.5" customHeight="1" thickBot="1" x14ac:dyDescent="0.3">
      <c r="B13" s="397"/>
      <c r="C13" s="337"/>
      <c r="D13" s="187" t="s">
        <v>78</v>
      </c>
      <c r="E13" s="236" t="s">
        <v>96</v>
      </c>
      <c r="F13" s="237" t="s">
        <v>52</v>
      </c>
      <c r="G13" s="200">
        <v>1</v>
      </c>
      <c r="H13" s="245" t="s">
        <v>78</v>
      </c>
      <c r="I13" s="246">
        <v>965</v>
      </c>
      <c r="J13" s="247">
        <f>I13/I13</f>
        <v>1</v>
      </c>
      <c r="K13" s="464">
        <f>'Muestra Por Conglomerado'!I10</f>
        <v>5</v>
      </c>
      <c r="P13" s="39"/>
    </row>
    <row r="14" spans="2:16" s="1" customFormat="1" ht="22.5" customHeight="1" thickBot="1" x14ac:dyDescent="0.3">
      <c r="B14" s="396" t="s">
        <v>49</v>
      </c>
      <c r="C14" s="238" t="s">
        <v>81</v>
      </c>
      <c r="D14" s="230" t="s">
        <v>79</v>
      </c>
      <c r="E14" s="465" t="s">
        <v>79</v>
      </c>
      <c r="F14" s="466" t="s">
        <v>38</v>
      </c>
      <c r="G14" s="467">
        <v>1</v>
      </c>
      <c r="H14" s="454" t="s">
        <v>79</v>
      </c>
      <c r="I14" s="232">
        <v>2298</v>
      </c>
      <c r="J14" s="233">
        <f>I14/I14</f>
        <v>1</v>
      </c>
      <c r="K14" s="468">
        <f>'Muestra Por Conglomerado'!I11</f>
        <v>25</v>
      </c>
      <c r="P14" s="115"/>
    </row>
    <row r="15" spans="2:16" ht="22.5" customHeight="1" thickBot="1" x14ac:dyDescent="0.3">
      <c r="B15" s="397"/>
      <c r="C15" s="238" t="s">
        <v>97</v>
      </c>
      <c r="D15" s="230" t="s">
        <v>82</v>
      </c>
      <c r="E15" s="465" t="s">
        <v>82</v>
      </c>
      <c r="F15" s="466" t="s">
        <v>38</v>
      </c>
      <c r="G15" s="231">
        <v>1</v>
      </c>
      <c r="H15" s="159" t="s">
        <v>98</v>
      </c>
      <c r="I15" s="232">
        <v>2008</v>
      </c>
      <c r="J15" s="233">
        <f>I15/I15</f>
        <v>1</v>
      </c>
      <c r="K15" s="468">
        <f>'Muestra Por Conglomerado'!I13</f>
        <v>20</v>
      </c>
      <c r="P15" s="39"/>
    </row>
    <row r="16" spans="2:16" ht="19.5" customHeight="1" thickBot="1" x14ac:dyDescent="0.3">
      <c r="B16" s="469" t="s">
        <v>2</v>
      </c>
      <c r="C16" s="470"/>
      <c r="D16" s="470"/>
      <c r="E16" s="470"/>
      <c r="F16" s="470"/>
      <c r="G16" s="470"/>
      <c r="H16" s="471"/>
      <c r="I16" s="472">
        <f>SUM(I4:I15)</f>
        <v>57611</v>
      </c>
      <c r="J16" s="473"/>
      <c r="K16" s="474">
        <f>SUM(K4:K15)</f>
        <v>340</v>
      </c>
    </row>
    <row r="17" spans="2:11" ht="19.5" customHeight="1" x14ac:dyDescent="0.25">
      <c r="B17" s="322" t="s">
        <v>99</v>
      </c>
      <c r="C17" s="322"/>
      <c r="D17" s="322"/>
      <c r="E17" s="322"/>
      <c r="F17" s="322"/>
      <c r="G17" s="322"/>
      <c r="H17" s="322"/>
      <c r="I17" s="322"/>
      <c r="J17" s="322"/>
      <c r="K17" s="322"/>
    </row>
  </sheetData>
  <mergeCells count="15">
    <mergeCell ref="B16:H16"/>
    <mergeCell ref="B17:K17"/>
    <mergeCell ref="D11:D12"/>
    <mergeCell ref="D7:D10"/>
    <mergeCell ref="E7:E8"/>
    <mergeCell ref="F7:F8"/>
    <mergeCell ref="C7:C13"/>
    <mergeCell ref="B14:B15"/>
    <mergeCell ref="B7:B13"/>
    <mergeCell ref="B2:K2"/>
    <mergeCell ref="E4:E6"/>
    <mergeCell ref="F4:F6"/>
    <mergeCell ref="B4:B6"/>
    <mergeCell ref="C4:C6"/>
    <mergeCell ref="D4:D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46E0B-1A9E-4D41-B5D8-316D7B3A5F36}">
  <dimension ref="B2:H9"/>
  <sheetViews>
    <sheetView tabSelected="1" workbookViewId="0">
      <selection activeCell="E10" sqref="E10"/>
    </sheetView>
  </sheetViews>
  <sheetFormatPr baseColWidth="10" defaultRowHeight="15" x14ac:dyDescent="0.25"/>
  <cols>
    <col min="2" max="2" width="17.28515625" customWidth="1"/>
    <col min="3" max="3" width="15.85546875" customWidth="1"/>
    <col min="4" max="4" width="11.140625" customWidth="1"/>
    <col min="5" max="5" width="32.42578125" customWidth="1"/>
    <col min="6" max="6" width="12" customWidth="1"/>
    <col min="7" max="7" width="14.28515625" customWidth="1"/>
    <col min="8" max="8" width="42" customWidth="1"/>
  </cols>
  <sheetData>
    <row r="2" spans="2:8" ht="16.5" thickBot="1" x14ac:dyDescent="0.3">
      <c r="B2" s="323" t="s">
        <v>33</v>
      </c>
      <c r="C2" s="323"/>
      <c r="D2" s="323"/>
      <c r="E2" s="323"/>
      <c r="F2" s="323"/>
      <c r="G2" s="323"/>
      <c r="H2" s="323"/>
    </row>
    <row r="3" spans="2:8" s="1" customFormat="1" ht="33.75" customHeight="1" thickBot="1" x14ac:dyDescent="0.3">
      <c r="B3" s="81" t="s">
        <v>39</v>
      </c>
      <c r="C3" s="145" t="s">
        <v>0</v>
      </c>
      <c r="D3" s="82" t="s">
        <v>3</v>
      </c>
      <c r="E3" s="83" t="s">
        <v>33</v>
      </c>
      <c r="F3" s="143" t="s">
        <v>45</v>
      </c>
      <c r="G3" s="144" t="s">
        <v>71</v>
      </c>
      <c r="H3" s="135" t="s">
        <v>53</v>
      </c>
    </row>
    <row r="4" spans="2:8" s="11" customFormat="1" ht="31.5" customHeight="1" thickBot="1" x14ac:dyDescent="0.3">
      <c r="B4" s="136" t="s">
        <v>74</v>
      </c>
      <c r="C4" s="311" t="s">
        <v>74</v>
      </c>
      <c r="D4" s="120" t="s">
        <v>74</v>
      </c>
      <c r="E4" s="156" t="s">
        <v>100</v>
      </c>
      <c r="F4" s="157" t="s">
        <v>34</v>
      </c>
      <c r="G4" s="158">
        <f>'Muestra Por Conglomerado'!J6</f>
        <v>46</v>
      </c>
      <c r="H4" s="159" t="s">
        <v>101</v>
      </c>
    </row>
    <row r="5" spans="2:8" s="11" customFormat="1" ht="31.5" customHeight="1" thickBot="1" x14ac:dyDescent="0.3">
      <c r="B5" s="318" t="s">
        <v>76</v>
      </c>
      <c r="C5" s="319" t="s">
        <v>76</v>
      </c>
      <c r="D5" s="320" t="s">
        <v>76</v>
      </c>
      <c r="E5" s="156" t="s">
        <v>106</v>
      </c>
      <c r="F5" s="321" t="s">
        <v>35</v>
      </c>
      <c r="G5" s="158">
        <f>'Muestra Por Conglomerado'!J8</f>
        <v>20</v>
      </c>
      <c r="H5" s="159" t="s">
        <v>104</v>
      </c>
    </row>
    <row r="6" spans="2:8" ht="31.5" customHeight="1" thickBot="1" x14ac:dyDescent="0.3">
      <c r="B6" s="314" t="s">
        <v>49</v>
      </c>
      <c r="C6" s="312" t="s">
        <v>81</v>
      </c>
      <c r="D6" s="315" t="s">
        <v>80</v>
      </c>
      <c r="E6" s="316" t="s">
        <v>102</v>
      </c>
      <c r="F6" s="317" t="s">
        <v>34</v>
      </c>
      <c r="G6" s="155">
        <f>'Muestra Por Conglomerado'!J12</f>
        <v>20</v>
      </c>
      <c r="H6" s="475" t="s">
        <v>105</v>
      </c>
    </row>
    <row r="7" spans="2:8" ht="21" customHeight="1" thickBot="1" x14ac:dyDescent="0.3">
      <c r="B7" s="426" t="s">
        <v>2</v>
      </c>
      <c r="C7" s="427"/>
      <c r="D7" s="428"/>
      <c r="E7" s="428"/>
      <c r="F7" s="429"/>
      <c r="G7" s="184">
        <f>SUM(G4:G6)</f>
        <v>86</v>
      </c>
      <c r="H7" s="188"/>
    </row>
    <row r="9" spans="2:8" x14ac:dyDescent="0.25">
      <c r="G9" s="105">
        <f>SUM(G4:G6)</f>
        <v>86</v>
      </c>
    </row>
  </sheetData>
  <mergeCells count="2">
    <mergeCell ref="B2:H2"/>
    <mergeCell ref="B7:F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14E3B-FD56-4100-BEDA-77242234FAB6}">
  <dimension ref="B2:J21"/>
  <sheetViews>
    <sheetView topLeftCell="A2" workbookViewId="0">
      <selection activeCell="C20" sqref="C20"/>
    </sheetView>
  </sheetViews>
  <sheetFormatPr baseColWidth="10" defaultRowHeight="15" x14ac:dyDescent="0.25"/>
  <cols>
    <col min="2" max="3" width="14.85546875" customWidth="1"/>
  </cols>
  <sheetData>
    <row r="2" spans="2:10" ht="15.75" thickBot="1" x14ac:dyDescent="0.3">
      <c r="B2" s="448" t="s">
        <v>62</v>
      </c>
      <c r="C2" s="448"/>
      <c r="D2" s="448"/>
      <c r="E2" s="342"/>
      <c r="F2" s="342"/>
      <c r="G2" s="342"/>
      <c r="H2" s="342"/>
      <c r="I2" s="342"/>
      <c r="J2" s="342"/>
    </row>
    <row r="3" spans="2:10" x14ac:dyDescent="0.25">
      <c r="B3" s="381" t="s">
        <v>39</v>
      </c>
      <c r="C3" s="438" t="s">
        <v>0</v>
      </c>
      <c r="D3" s="431" t="s">
        <v>3</v>
      </c>
      <c r="E3" s="433" t="s">
        <v>15</v>
      </c>
      <c r="F3" s="434"/>
      <c r="G3" s="435"/>
      <c r="H3" s="398" t="s">
        <v>1</v>
      </c>
      <c r="I3" s="399"/>
      <c r="J3" s="400"/>
    </row>
    <row r="4" spans="2:10" ht="15.75" thickBot="1" x14ac:dyDescent="0.3">
      <c r="B4" s="450"/>
      <c r="C4" s="439"/>
      <c r="D4" s="432"/>
      <c r="E4" s="249" t="s">
        <v>59</v>
      </c>
      <c r="F4" s="250" t="s">
        <v>60</v>
      </c>
      <c r="G4" s="251" t="s">
        <v>2</v>
      </c>
      <c r="H4" s="216" t="s">
        <v>59</v>
      </c>
      <c r="I4" s="217" t="s">
        <v>60</v>
      </c>
      <c r="J4" s="218" t="s">
        <v>2</v>
      </c>
    </row>
    <row r="5" spans="2:10" x14ac:dyDescent="0.25">
      <c r="B5" s="336" t="s">
        <v>74</v>
      </c>
      <c r="C5" s="440" t="s">
        <v>74</v>
      </c>
      <c r="D5" s="449" t="s">
        <v>74</v>
      </c>
      <c r="E5" s="252">
        <v>65</v>
      </c>
      <c r="F5" s="133">
        <f>G5-E5</f>
        <v>115</v>
      </c>
      <c r="G5" s="255">
        <f>'Muestra Por Conglomerado'!I6</f>
        <v>180</v>
      </c>
      <c r="H5" s="252">
        <f>'Zonas Rurales a Visitar'!G4</f>
        <v>46</v>
      </c>
      <c r="I5" s="133">
        <f>J5-H5</f>
        <v>0</v>
      </c>
      <c r="J5" s="123">
        <f>'Muestra Por Conglomerado'!J6</f>
        <v>46</v>
      </c>
    </row>
    <row r="6" spans="2:10" ht="15" customHeight="1" thickBot="1" x14ac:dyDescent="0.3">
      <c r="B6" s="337"/>
      <c r="C6" s="379"/>
      <c r="D6" s="191" t="s">
        <v>75</v>
      </c>
      <c r="E6" s="253">
        <v>0</v>
      </c>
      <c r="F6" s="128">
        <f t="shared" ref="F6:F14" si="0">G6-E6</f>
        <v>0</v>
      </c>
      <c r="G6" s="129">
        <f>'Muestra Por Conglomerado'!I7</f>
        <v>0</v>
      </c>
      <c r="H6" s="253">
        <v>0</v>
      </c>
      <c r="I6" s="128">
        <f t="shared" ref="I6:I11" si="1">J6-H6</f>
        <v>4</v>
      </c>
      <c r="J6" s="254">
        <f>'Muestra Por Conglomerado'!J7</f>
        <v>4</v>
      </c>
    </row>
    <row r="7" spans="2:10" ht="14.45" customHeight="1" x14ac:dyDescent="0.25">
      <c r="B7" s="395" t="s">
        <v>76</v>
      </c>
      <c r="C7" s="377" t="s">
        <v>76</v>
      </c>
      <c r="D7" s="170" t="s">
        <v>76</v>
      </c>
      <c r="E7" s="152">
        <v>50</v>
      </c>
      <c r="F7" s="133">
        <f t="shared" si="0"/>
        <v>45</v>
      </c>
      <c r="G7" s="255">
        <f>'Muestra Por Conglomerado'!I8</f>
        <v>95</v>
      </c>
      <c r="H7" s="152">
        <f>'Zonas Rurales a Visitar'!G5</f>
        <v>20</v>
      </c>
      <c r="I7" s="133">
        <f t="shared" si="1"/>
        <v>0</v>
      </c>
      <c r="J7" s="163">
        <f>'Muestra Por Conglomerado'!J8</f>
        <v>20</v>
      </c>
    </row>
    <row r="8" spans="2:10" x14ac:dyDescent="0.25">
      <c r="B8" s="396"/>
      <c r="C8" s="378"/>
      <c r="D8" s="137" t="s">
        <v>77</v>
      </c>
      <c r="E8" s="153">
        <v>0</v>
      </c>
      <c r="F8" s="121">
        <f t="shared" si="0"/>
        <v>15</v>
      </c>
      <c r="G8" s="256">
        <f>'Muestra Por Conglomerado'!I9</f>
        <v>15</v>
      </c>
      <c r="H8" s="153">
        <v>0</v>
      </c>
      <c r="I8" s="121">
        <f>J8-H8</f>
        <v>10</v>
      </c>
      <c r="J8" s="164">
        <f>'Muestra Por Conglomerado'!J9</f>
        <v>10</v>
      </c>
    </row>
    <row r="9" spans="2:10" ht="15.75" thickBot="1" x14ac:dyDescent="0.3">
      <c r="B9" s="396"/>
      <c r="C9" s="379"/>
      <c r="D9" s="208" t="s">
        <v>78</v>
      </c>
      <c r="E9" s="154">
        <v>0</v>
      </c>
      <c r="F9" s="134">
        <f t="shared" si="0"/>
        <v>5</v>
      </c>
      <c r="G9" s="257">
        <f>'Muestra Por Conglomerado'!I10</f>
        <v>5</v>
      </c>
      <c r="H9" s="154">
        <v>0</v>
      </c>
      <c r="I9" s="134">
        <f t="shared" si="1"/>
        <v>0</v>
      </c>
      <c r="J9" s="165">
        <f>'Muestra Por Conglomerado'!J10</f>
        <v>0</v>
      </c>
    </row>
    <row r="10" spans="2:10" x14ac:dyDescent="0.25">
      <c r="B10" s="395" t="s">
        <v>49</v>
      </c>
      <c r="C10" s="377" t="s">
        <v>81</v>
      </c>
      <c r="D10" s="170" t="s">
        <v>79</v>
      </c>
      <c r="E10" s="161">
        <v>0</v>
      </c>
      <c r="F10" s="162">
        <f t="shared" si="0"/>
        <v>25</v>
      </c>
      <c r="G10" s="258">
        <f>'Muestra Por Conglomerado'!I11</f>
        <v>25</v>
      </c>
      <c r="H10" s="161">
        <v>0</v>
      </c>
      <c r="I10" s="162">
        <f t="shared" si="1"/>
        <v>0</v>
      </c>
      <c r="J10" s="166">
        <f>'Muestra Por Conglomerado'!J11</f>
        <v>0</v>
      </c>
    </row>
    <row r="11" spans="2:10" ht="15.75" thickBot="1" x14ac:dyDescent="0.3">
      <c r="B11" s="396"/>
      <c r="C11" s="380"/>
      <c r="D11" s="171" t="s">
        <v>80</v>
      </c>
      <c r="E11" s="253">
        <v>0</v>
      </c>
      <c r="F11" s="128">
        <f t="shared" si="0"/>
        <v>0</v>
      </c>
      <c r="G11" s="129">
        <f>'Muestra Por Conglomerado'!I12</f>
        <v>0</v>
      </c>
      <c r="H11" s="253">
        <f>'Zonas Rurales a Visitar'!G6</f>
        <v>20</v>
      </c>
      <c r="I11" s="128">
        <f t="shared" si="1"/>
        <v>0</v>
      </c>
      <c r="J11" s="254">
        <f>'Muestra Por Conglomerado'!J12</f>
        <v>20</v>
      </c>
    </row>
    <row r="12" spans="2:10" x14ac:dyDescent="0.25">
      <c r="B12" s="396"/>
      <c r="C12" s="373" t="s">
        <v>85</v>
      </c>
      <c r="D12" s="172" t="s">
        <v>82</v>
      </c>
      <c r="E12" s="152"/>
      <c r="F12" s="133">
        <f t="shared" si="0"/>
        <v>20</v>
      </c>
      <c r="G12" s="255">
        <f>'Muestra Por Conglomerado'!I13</f>
        <v>20</v>
      </c>
      <c r="H12" s="152">
        <v>0</v>
      </c>
      <c r="I12" s="133">
        <f>'Muestra Por Conglomerado'!J13</f>
        <v>4</v>
      </c>
      <c r="J12" s="163">
        <f>'Muestra Por Conglomerado'!J13</f>
        <v>4</v>
      </c>
    </row>
    <row r="13" spans="2:10" x14ac:dyDescent="0.25">
      <c r="B13" s="396"/>
      <c r="C13" s="373"/>
      <c r="D13" s="137" t="s">
        <v>83</v>
      </c>
      <c r="E13" s="153">
        <v>0</v>
      </c>
      <c r="F13" s="121">
        <f t="shared" si="0"/>
        <v>0</v>
      </c>
      <c r="G13" s="256">
        <f>'Muestra Por Conglomerado'!I14</f>
        <v>0</v>
      </c>
      <c r="H13" s="153">
        <v>0</v>
      </c>
      <c r="I13" s="121">
        <f>'Muestra Por Conglomerado'!J14</f>
        <v>4</v>
      </c>
      <c r="J13" s="164">
        <f>'Muestra Por Conglomerado'!J14</f>
        <v>4</v>
      </c>
    </row>
    <row r="14" spans="2:10" ht="15.75" thickBot="1" x14ac:dyDescent="0.3">
      <c r="B14" s="397"/>
      <c r="C14" s="374"/>
      <c r="D14" s="171" t="s">
        <v>84</v>
      </c>
      <c r="E14" s="154">
        <v>0</v>
      </c>
      <c r="F14" s="134">
        <f t="shared" si="0"/>
        <v>0</v>
      </c>
      <c r="G14" s="257">
        <f>'Muestra Por Conglomerado'!I15</f>
        <v>0</v>
      </c>
      <c r="H14" s="154">
        <v>0</v>
      </c>
      <c r="I14" s="134">
        <f>'Muestra Por Conglomerado'!J15</f>
        <v>3</v>
      </c>
      <c r="J14" s="165">
        <f>'Muestra Por Conglomerado'!J15</f>
        <v>3</v>
      </c>
    </row>
    <row r="15" spans="2:10" ht="16.5" thickBot="1" x14ac:dyDescent="0.3">
      <c r="B15" s="422" t="s">
        <v>2</v>
      </c>
      <c r="C15" s="436"/>
      <c r="D15" s="437"/>
      <c r="E15" s="90">
        <f t="shared" ref="E15:J15" si="2">SUM(E5:E14)</f>
        <v>115</v>
      </c>
      <c r="F15" s="131">
        <f t="shared" si="2"/>
        <v>225</v>
      </c>
      <c r="G15" s="132">
        <f t="shared" si="2"/>
        <v>340</v>
      </c>
      <c r="H15" s="90">
        <f t="shared" si="2"/>
        <v>86</v>
      </c>
      <c r="I15" s="131">
        <f t="shared" si="2"/>
        <v>25</v>
      </c>
      <c r="J15" s="124">
        <f t="shared" si="2"/>
        <v>111</v>
      </c>
    </row>
    <row r="18" spans="5:6" ht="15.75" thickBot="1" x14ac:dyDescent="0.3">
      <c r="E18" s="430" t="s">
        <v>61</v>
      </c>
      <c r="F18" s="430"/>
    </row>
    <row r="19" spans="5:6" x14ac:dyDescent="0.25">
      <c r="E19" s="126" t="s">
        <v>59</v>
      </c>
      <c r="F19" s="123">
        <f>E15+H15</f>
        <v>201</v>
      </c>
    </row>
    <row r="20" spans="5:6" ht="15.75" thickBot="1" x14ac:dyDescent="0.3">
      <c r="E20" s="127" t="s">
        <v>60</v>
      </c>
      <c r="F20" s="122">
        <f>F15+I15</f>
        <v>250</v>
      </c>
    </row>
    <row r="21" spans="5:6" ht="16.5" thickBot="1" x14ac:dyDescent="0.3">
      <c r="E21" s="125" t="s">
        <v>2</v>
      </c>
      <c r="F21" s="124">
        <f>SUM(F19:F20)</f>
        <v>451</v>
      </c>
    </row>
  </sheetData>
  <mergeCells count="15">
    <mergeCell ref="H3:J3"/>
    <mergeCell ref="E18:F18"/>
    <mergeCell ref="B2:J2"/>
    <mergeCell ref="B3:B4"/>
    <mergeCell ref="D3:D4"/>
    <mergeCell ref="E3:G3"/>
    <mergeCell ref="B15:D15"/>
    <mergeCell ref="C3:C4"/>
    <mergeCell ref="C5:C6"/>
    <mergeCell ref="C7:C9"/>
    <mergeCell ref="C10:C11"/>
    <mergeCell ref="C12:C14"/>
    <mergeCell ref="B5:B6"/>
    <mergeCell ref="B7:B9"/>
    <mergeCell ref="B10:B1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EBA7-76B8-44C3-B3C4-53F154EC593F}">
  <dimension ref="B2:I14"/>
  <sheetViews>
    <sheetView workbookViewId="0">
      <selection activeCell="F4" sqref="F4"/>
    </sheetView>
  </sheetViews>
  <sheetFormatPr baseColWidth="10" defaultRowHeight="15" x14ac:dyDescent="0.25"/>
  <cols>
    <col min="2" max="2" width="14.85546875" customWidth="1"/>
    <col min="5" max="5" width="12.42578125" customWidth="1"/>
    <col min="6" max="6" width="15.7109375" customWidth="1"/>
    <col min="8" max="8" width="17.85546875" bestFit="1" customWidth="1"/>
  </cols>
  <sheetData>
    <row r="2" spans="2:9" ht="15.75" thickBot="1" x14ac:dyDescent="0.3">
      <c r="B2" s="430" t="s">
        <v>67</v>
      </c>
      <c r="C2" s="430"/>
      <c r="D2" s="430"/>
      <c r="E2" s="430"/>
      <c r="F2" s="430"/>
    </row>
    <row r="3" spans="2:9" ht="30.75" thickBot="1" x14ac:dyDescent="0.3">
      <c r="B3" s="140" t="s">
        <v>39</v>
      </c>
      <c r="C3" s="186" t="s">
        <v>0</v>
      </c>
      <c r="D3" s="141" t="s">
        <v>3</v>
      </c>
      <c r="E3" s="259" t="s">
        <v>66</v>
      </c>
      <c r="F3" s="260" t="s">
        <v>107</v>
      </c>
    </row>
    <row r="4" spans="2:9" x14ac:dyDescent="0.25">
      <c r="B4" s="335" t="s">
        <v>74</v>
      </c>
      <c r="C4" s="377" t="s">
        <v>74</v>
      </c>
      <c r="D4" s="207" t="s">
        <v>74</v>
      </c>
      <c r="E4" s="263">
        <f>SUM('Muestra Por Conglomerado'!I6:J6)</f>
        <v>226</v>
      </c>
      <c r="F4" s="123">
        <f>E4/(1-$I$5)</f>
        <v>347.69230769230768</v>
      </c>
    </row>
    <row r="5" spans="2:9" ht="15" customHeight="1" thickBot="1" x14ac:dyDescent="0.3">
      <c r="B5" s="337"/>
      <c r="C5" s="380"/>
      <c r="D5" s="190" t="s">
        <v>75</v>
      </c>
      <c r="E5" s="266">
        <f>SUM('Muestra Por Conglomerado'!I7:J7)</f>
        <v>4</v>
      </c>
      <c r="F5" s="122">
        <f t="shared" ref="F5:F13" si="0">E5/(1-$I$5)</f>
        <v>6.1538461538461533</v>
      </c>
      <c r="H5" s="138" t="s">
        <v>68</v>
      </c>
      <c r="I5" s="185">
        <v>0.35</v>
      </c>
    </row>
    <row r="6" spans="2:9" ht="14.45" customHeight="1" x14ac:dyDescent="0.25">
      <c r="B6" s="395" t="s">
        <v>76</v>
      </c>
      <c r="C6" s="440" t="s">
        <v>76</v>
      </c>
      <c r="D6" s="172" t="s">
        <v>76</v>
      </c>
      <c r="E6" s="268">
        <f>SUM('Muestra Por Conglomerado'!I8:J8)</f>
        <v>115</v>
      </c>
      <c r="F6" s="269">
        <f t="shared" si="0"/>
        <v>176.92307692307691</v>
      </c>
    </row>
    <row r="7" spans="2:9" x14ac:dyDescent="0.25">
      <c r="B7" s="396"/>
      <c r="C7" s="378"/>
      <c r="D7" s="137" t="s">
        <v>77</v>
      </c>
      <c r="E7" s="264">
        <f>SUM('Muestra Por Conglomerado'!I9:J9)</f>
        <v>25</v>
      </c>
      <c r="F7" s="265">
        <f t="shared" si="0"/>
        <v>38.46153846153846</v>
      </c>
    </row>
    <row r="8" spans="2:9" ht="15.75" thickBot="1" x14ac:dyDescent="0.3">
      <c r="B8" s="396"/>
      <c r="C8" s="379"/>
      <c r="D8" s="208" t="s">
        <v>78</v>
      </c>
      <c r="E8" s="266">
        <f>SUM('Muestra Por Conglomerado'!I10:J10)</f>
        <v>5</v>
      </c>
      <c r="F8" s="122">
        <f t="shared" si="0"/>
        <v>7.6923076923076916</v>
      </c>
    </row>
    <row r="9" spans="2:9" x14ac:dyDescent="0.25">
      <c r="B9" s="395" t="s">
        <v>49</v>
      </c>
      <c r="C9" s="377" t="s">
        <v>81</v>
      </c>
      <c r="D9" s="170" t="s">
        <v>79</v>
      </c>
      <c r="E9" s="268">
        <f>SUM('Muestra Por Conglomerado'!I11:J11)</f>
        <v>25</v>
      </c>
      <c r="F9" s="269">
        <f t="shared" si="0"/>
        <v>38.46153846153846</v>
      </c>
    </row>
    <row r="10" spans="2:9" ht="15.75" thickBot="1" x14ac:dyDescent="0.3">
      <c r="B10" s="396"/>
      <c r="C10" s="380"/>
      <c r="D10" s="171" t="s">
        <v>80</v>
      </c>
      <c r="E10" s="267">
        <f>SUM('Muestra Por Conglomerado'!I12:J12)</f>
        <v>20</v>
      </c>
      <c r="F10" s="130">
        <f t="shared" si="0"/>
        <v>30.769230769230766</v>
      </c>
    </row>
    <row r="11" spans="2:9" x14ac:dyDescent="0.25">
      <c r="B11" s="396"/>
      <c r="C11" s="441" t="s">
        <v>85</v>
      </c>
      <c r="D11" s="170" t="s">
        <v>82</v>
      </c>
      <c r="E11" s="263">
        <f>SUM('Muestra Por Conglomerado'!I13:J13)</f>
        <v>24</v>
      </c>
      <c r="F11" s="123">
        <f t="shared" si="0"/>
        <v>36.92307692307692</v>
      </c>
    </row>
    <row r="12" spans="2:9" x14ac:dyDescent="0.25">
      <c r="B12" s="396"/>
      <c r="C12" s="373"/>
      <c r="D12" s="137" t="s">
        <v>83</v>
      </c>
      <c r="E12" s="264">
        <f>SUM('Muestra Por Conglomerado'!I14:J14)</f>
        <v>4</v>
      </c>
      <c r="F12" s="265">
        <f t="shared" si="0"/>
        <v>6.1538461538461533</v>
      </c>
    </row>
    <row r="13" spans="2:9" ht="15.75" thickBot="1" x14ac:dyDescent="0.3">
      <c r="B13" s="397"/>
      <c r="C13" s="374"/>
      <c r="D13" s="171" t="s">
        <v>84</v>
      </c>
      <c r="E13" s="266">
        <f>SUM('Muestra Por Conglomerado'!I15:J15)</f>
        <v>3</v>
      </c>
      <c r="F13" s="122">
        <f t="shared" si="0"/>
        <v>4.615384615384615</v>
      </c>
    </row>
    <row r="14" spans="2:9" ht="16.5" thickBot="1" x14ac:dyDescent="0.3">
      <c r="B14" s="422" t="s">
        <v>2</v>
      </c>
      <c r="C14" s="340"/>
      <c r="D14" s="340"/>
      <c r="E14" s="261">
        <f>SUM(E4:E13)</f>
        <v>451</v>
      </c>
      <c r="F14" s="262">
        <f>SUM(F4:F12)</f>
        <v>689.23076923076917</v>
      </c>
    </row>
  </sheetData>
  <mergeCells count="9">
    <mergeCell ref="B2:F2"/>
    <mergeCell ref="B14:D14"/>
    <mergeCell ref="B4:B5"/>
    <mergeCell ref="C4:C5"/>
    <mergeCell ref="C6:C8"/>
    <mergeCell ref="C9:C10"/>
    <mergeCell ref="C11:C13"/>
    <mergeCell ref="B6:B8"/>
    <mergeCell ref="B9:B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F1005-0F08-4FED-9230-687B33A261C4}">
  <dimension ref="B1:F13"/>
  <sheetViews>
    <sheetView workbookViewId="0">
      <selection activeCell="G16" sqref="G16"/>
    </sheetView>
  </sheetViews>
  <sheetFormatPr baseColWidth="10" defaultRowHeight="15" x14ac:dyDescent="0.25"/>
  <cols>
    <col min="2" max="2" width="14.28515625" customWidth="1"/>
    <col min="3" max="3" width="14.85546875" customWidth="1"/>
    <col min="5" max="5" width="18.5703125" customWidth="1"/>
    <col min="6" max="6" width="22.28515625" customWidth="1"/>
  </cols>
  <sheetData>
    <row r="1" spans="2:6" ht="15.75" thickBot="1" x14ac:dyDescent="0.3"/>
    <row r="2" spans="2:6" s="1" customFormat="1" ht="45.75" thickBot="1" x14ac:dyDescent="0.3">
      <c r="B2" s="140" t="s">
        <v>39</v>
      </c>
      <c r="C2" s="186" t="s">
        <v>0</v>
      </c>
      <c r="D2" s="160" t="s">
        <v>3</v>
      </c>
      <c r="E2" s="140" t="s">
        <v>73</v>
      </c>
      <c r="F2" s="116" t="s">
        <v>72</v>
      </c>
    </row>
    <row r="3" spans="2:6" ht="16.149999999999999" customHeight="1" x14ac:dyDescent="0.25">
      <c r="B3" s="335" t="s">
        <v>74</v>
      </c>
      <c r="C3" s="377" t="s">
        <v>74</v>
      </c>
      <c r="D3" s="207" t="s">
        <v>74</v>
      </c>
      <c r="E3" s="270">
        <v>57339</v>
      </c>
      <c r="F3" s="442">
        <f>E3+E4</f>
        <v>58491</v>
      </c>
    </row>
    <row r="4" spans="2:6" ht="14.45" customHeight="1" thickBot="1" x14ac:dyDescent="0.3">
      <c r="B4" s="337"/>
      <c r="C4" s="380"/>
      <c r="D4" s="190" t="s">
        <v>75</v>
      </c>
      <c r="E4" s="119">
        <v>1152</v>
      </c>
      <c r="F4" s="443"/>
    </row>
    <row r="5" spans="2:6" ht="14.45" customHeight="1" x14ac:dyDescent="0.25">
      <c r="B5" s="395" t="s">
        <v>76</v>
      </c>
      <c r="C5" s="440" t="s">
        <v>76</v>
      </c>
      <c r="D5" s="172" t="s">
        <v>76</v>
      </c>
      <c r="E5" s="147">
        <v>23955</v>
      </c>
      <c r="F5" s="444">
        <f>SUM(E5:E7)</f>
        <v>30454</v>
      </c>
    </row>
    <row r="6" spans="2:6" ht="14.45" customHeight="1" x14ac:dyDescent="0.25">
      <c r="B6" s="396"/>
      <c r="C6" s="378"/>
      <c r="D6" s="137" t="s">
        <v>77</v>
      </c>
      <c r="E6" s="118">
        <v>4889</v>
      </c>
      <c r="F6" s="445"/>
    </row>
    <row r="7" spans="2:6" ht="15" customHeight="1" thickBot="1" x14ac:dyDescent="0.3">
      <c r="B7" s="396"/>
      <c r="C7" s="379"/>
      <c r="D7" s="208" t="s">
        <v>78</v>
      </c>
      <c r="E7" s="313">
        <v>1610</v>
      </c>
      <c r="F7" s="445"/>
    </row>
    <row r="8" spans="2:6" ht="14.45" customHeight="1" x14ac:dyDescent="0.25">
      <c r="B8" s="395" t="s">
        <v>49</v>
      </c>
      <c r="C8" s="377" t="s">
        <v>81</v>
      </c>
      <c r="D8" s="170" t="s">
        <v>79</v>
      </c>
      <c r="E8" s="270">
        <v>6703</v>
      </c>
      <c r="F8" s="444">
        <f>SUM(E8:E12)</f>
        <v>14657</v>
      </c>
    </row>
    <row r="9" spans="2:6" ht="15" customHeight="1" thickBot="1" x14ac:dyDescent="0.3">
      <c r="B9" s="396"/>
      <c r="C9" s="380"/>
      <c r="D9" s="171" t="s">
        <v>80</v>
      </c>
      <c r="E9" s="313">
        <v>3140</v>
      </c>
      <c r="F9" s="446"/>
    </row>
    <row r="10" spans="2:6" ht="14.45" customHeight="1" x14ac:dyDescent="0.25">
      <c r="B10" s="396"/>
      <c r="C10" s="441" t="s">
        <v>85</v>
      </c>
      <c r="D10" s="170" t="s">
        <v>82</v>
      </c>
      <c r="E10" s="270">
        <v>3506</v>
      </c>
      <c r="F10" s="446"/>
    </row>
    <row r="11" spans="2:6" ht="14.45" customHeight="1" x14ac:dyDescent="0.25">
      <c r="B11" s="396"/>
      <c r="C11" s="373"/>
      <c r="D11" s="137" t="s">
        <v>83</v>
      </c>
      <c r="E11" s="118">
        <v>744</v>
      </c>
      <c r="F11" s="446"/>
    </row>
    <row r="12" spans="2:6" ht="16.149999999999999" customHeight="1" thickBot="1" x14ac:dyDescent="0.3">
      <c r="B12" s="397"/>
      <c r="C12" s="374"/>
      <c r="D12" s="171" t="s">
        <v>84</v>
      </c>
      <c r="E12" s="119">
        <v>564</v>
      </c>
      <c r="F12" s="447"/>
    </row>
    <row r="13" spans="2:6" ht="16.5" thickBot="1" x14ac:dyDescent="0.3">
      <c r="B13" s="422" t="s">
        <v>2</v>
      </c>
      <c r="C13" s="436"/>
      <c r="D13" s="436"/>
      <c r="E13" s="261">
        <f>SUM(E3:E12)</f>
        <v>103602</v>
      </c>
      <c r="F13" s="184">
        <f>SUM(E13)</f>
        <v>103602</v>
      </c>
    </row>
  </sheetData>
  <mergeCells count="11">
    <mergeCell ref="F3:F4"/>
    <mergeCell ref="B13:D13"/>
    <mergeCell ref="B3:B4"/>
    <mergeCell ref="C3:C4"/>
    <mergeCell ref="C5:C7"/>
    <mergeCell ref="C8:C9"/>
    <mergeCell ref="C10:C12"/>
    <mergeCell ref="B5:B7"/>
    <mergeCell ref="B8:B12"/>
    <mergeCell ref="F5:F7"/>
    <mergeCell ref="F8:F12"/>
  </mergeCells>
  <pageMargins left="0.7" right="0.7" top="0.75" bottom="0.75" header="0.3" footer="0.3"/>
  <ignoredErrors>
    <ignoredError sqref="F5:F1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+18 comuna y Conglomerado</vt:lpstr>
      <vt:lpstr>Resumen muestra x conglomerado</vt:lpstr>
      <vt:lpstr>Muestra Por Conglomerado</vt:lpstr>
      <vt:lpstr>Detalle Zonas Urbanas</vt:lpstr>
      <vt:lpstr>Zonas Rurales a Visitar</vt:lpstr>
      <vt:lpstr>Distribución por formato</vt:lpstr>
      <vt:lpstr>Sobremuestra Presencial</vt:lpstr>
      <vt:lpstr>Marco muestral telefonico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Rivera Rojas</dc:creator>
  <cp:lastModifiedBy>Gonzalo Tapia</cp:lastModifiedBy>
  <dcterms:created xsi:type="dcterms:W3CDTF">2024-03-20T11:58:02Z</dcterms:created>
  <dcterms:modified xsi:type="dcterms:W3CDTF">2024-12-27T16:50:46Z</dcterms:modified>
</cp:coreProperties>
</file>